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6.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7.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updateLinks="never" codeName="ThisWorkbook"/>
  <mc:AlternateContent xmlns:mc="http://schemas.openxmlformats.org/markup-compatibility/2006">
    <mc:Choice Requires="x15">
      <x15ac:absPath xmlns:x15ac="http://schemas.microsoft.com/office/spreadsheetml/2010/11/ac" url="P:\LGIPs &amp; charges\Contribution calculators (Backup)\Calculators\TCC\"/>
    </mc:Choice>
  </mc:AlternateContent>
  <xr:revisionPtr revIDLastSave="0" documentId="13_ncr:1_{10830C07-64B3-4D19-888D-1B6FE5366C0B}" xr6:coauthVersionLast="47" xr6:coauthVersionMax="47" xr10:uidLastSave="{00000000-0000-0000-0000-000000000000}"/>
  <bookViews>
    <workbookView xWindow="28680" yWindow="-120" windowWidth="29040" windowHeight="15840" tabRatio="511" xr2:uid="{00000000-000D-0000-FFFF-FFFF00000000}"/>
  </bookViews>
  <sheets>
    <sheet name="Welcome" sheetId="8" r:id="rId1"/>
    <sheet name="Summary" sheetId="10" r:id="rId2"/>
    <sheet name="Sewer &amp; Water" sheetId="12" r:id="rId3"/>
    <sheet name="Park" sheetId="14" r:id="rId4"/>
    <sheet name="Roads" sheetId="16" r:id="rId5"/>
    <sheet name="Stormwater" sheetId="15" r:id="rId6"/>
    <sheet name="SPRP Max" sheetId="21" r:id="rId7"/>
    <sheet name="Amendments" sheetId="2" r:id="rId8"/>
    <sheet name="Fixt.u. Calc" sheetId="22" state="hidden" r:id="rId9"/>
  </sheets>
  <definedNames>
    <definedName name="_xlnm._FilterDatabase" localSheetId="6" hidden="1">'SPRP Max'!$B$120:$N$196</definedName>
    <definedName name="_xlnm.Print_Area" localSheetId="7">Amendments!$A$1:$P$10</definedName>
    <definedName name="_xlnm.Print_Area" localSheetId="8">'Fixt.u. Calc'!$A$1:$J$38</definedName>
    <definedName name="_xlnm.Print_Area" localSheetId="3">Park!$A$1:$L$22</definedName>
    <definedName name="_xlnm.Print_Area" localSheetId="4">Roads!$A$1:$M$36</definedName>
    <definedName name="_xlnm.Print_Area" localSheetId="2">'Sewer &amp; Water'!$A$1:$L$36</definedName>
    <definedName name="_xlnm.Print_Area" localSheetId="6">'SPRP Max'!$A$1:$P$70</definedName>
    <definedName name="_xlnm.Print_Area" localSheetId="5">Stormwater!$A$1:$K$30</definedName>
    <definedName name="_xlnm.Print_Area" localSheetId="1">Summary!$A$1:$K$23</definedName>
    <definedName name="_xlnm.Print_Area" localSheetId="0">Welcome!$A$1:$O$36</definedName>
    <definedName name="Z_27B7C317_A4C8_4AFE_A1B4_96A5038E57EE_.wvu.Cols" localSheetId="8" hidden="1">'Fixt.u. Calc'!$O:$T</definedName>
    <definedName name="Z_27B7C317_A4C8_4AFE_A1B4_96A5038E57EE_.wvu.PrintArea" localSheetId="8" hidden="1">'Fixt.u. Calc'!$A$1:$L$39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8" l="1"/>
  <c r="B2" i="10" l="1"/>
  <c r="Y21" i="12"/>
  <c r="Y20" i="12"/>
  <c r="Y19" i="12"/>
  <c r="Y10" i="12"/>
  <c r="Y11" i="12"/>
  <c r="Y12" i="12"/>
  <c r="Y13" i="12"/>
  <c r="Y9" i="12"/>
  <c r="I15" i="14"/>
  <c r="J15" i="14" s="1"/>
  <c r="B19" i="14" s="1"/>
  <c r="G18" i="10" s="1"/>
  <c r="K56" i="21"/>
  <c r="L56" i="21" s="1"/>
  <c r="K57" i="21"/>
  <c r="L57" i="21" s="1"/>
  <c r="K58" i="21"/>
  <c r="L58" i="21" s="1"/>
  <c r="O41" i="21"/>
  <c r="P41" i="21" s="1"/>
  <c r="O42" i="21"/>
  <c r="P42" i="21" s="1"/>
  <c r="O43" i="21"/>
  <c r="P43" i="21" s="1"/>
  <c r="O44" i="21"/>
  <c r="P44" i="21" s="1"/>
  <c r="K41" i="21"/>
  <c r="L41" i="21" s="1"/>
  <c r="K42" i="21"/>
  <c r="L42" i="21" s="1"/>
  <c r="K43" i="21"/>
  <c r="L43" i="21" s="1"/>
  <c r="K44" i="21"/>
  <c r="L44" i="21" s="1"/>
  <c r="K25" i="21"/>
  <c r="L25" i="21" s="1"/>
  <c r="K26" i="21"/>
  <c r="L26" i="21" s="1"/>
  <c r="K27" i="21"/>
  <c r="L27" i="21" s="1"/>
  <c r="O14" i="21"/>
  <c r="P14" i="21" s="1"/>
  <c r="O15" i="21"/>
  <c r="P15" i="21" s="1"/>
  <c r="O16" i="21"/>
  <c r="P16" i="21" s="1"/>
  <c r="K14" i="21"/>
  <c r="L14" i="21" s="1"/>
  <c r="K15" i="21"/>
  <c r="L15" i="21" s="1"/>
  <c r="K16" i="21"/>
  <c r="L16" i="21" s="1"/>
  <c r="F25" i="21"/>
  <c r="F55" i="21"/>
  <c r="K55" i="21"/>
  <c r="L55" i="21" s="1"/>
  <c r="N53" i="21"/>
  <c r="F41" i="21"/>
  <c r="X41" i="21" s="1"/>
  <c r="F42" i="21"/>
  <c r="F14" i="21"/>
  <c r="F44" i="21"/>
  <c r="F45" i="21"/>
  <c r="O45" i="21"/>
  <c r="P45" i="21" s="1"/>
  <c r="F43" i="21"/>
  <c r="F13" i="21"/>
  <c r="O13" i="21"/>
  <c r="P13" i="21" s="1"/>
  <c r="F12" i="21"/>
  <c r="I12" i="21"/>
  <c r="F15" i="21"/>
  <c r="F16" i="21"/>
  <c r="E11" i="22"/>
  <c r="F11" i="22" s="1"/>
  <c r="E12" i="22"/>
  <c r="F12" i="22" s="1"/>
  <c r="E13" i="22"/>
  <c r="F13" i="22" s="1"/>
  <c r="E14" i="22"/>
  <c r="F14" i="22" s="1"/>
  <c r="E15" i="22"/>
  <c r="F15" i="22" s="1"/>
  <c r="E16" i="22"/>
  <c r="F16" i="22" s="1"/>
  <c r="E17" i="22"/>
  <c r="F17" i="22" s="1"/>
  <c r="E18" i="22"/>
  <c r="F18" i="22"/>
  <c r="E19" i="22"/>
  <c r="F19" i="22" s="1"/>
  <c r="E20" i="22"/>
  <c r="F20" i="22" s="1"/>
  <c r="E21" i="22"/>
  <c r="F21" i="22" s="1"/>
  <c r="E22" i="22"/>
  <c r="F22" i="22" s="1"/>
  <c r="E23" i="22"/>
  <c r="F23" i="22" s="1"/>
  <c r="E24" i="22"/>
  <c r="F24" i="22" s="1"/>
  <c r="E25" i="22"/>
  <c r="F25" i="22" s="1"/>
  <c r="E26" i="22"/>
  <c r="F26" i="22" s="1"/>
  <c r="E27" i="22"/>
  <c r="F27" i="22" s="1"/>
  <c r="E28" i="22"/>
  <c r="F28" i="22" s="1"/>
  <c r="E29" i="22"/>
  <c r="F29" i="22" s="1"/>
  <c r="E30" i="22"/>
  <c r="F30" i="22"/>
  <c r="E31" i="22"/>
  <c r="F31" i="22" s="1"/>
  <c r="E32" i="22"/>
  <c r="F32" i="22" s="1"/>
  <c r="E33" i="22"/>
  <c r="F33" i="22" s="1"/>
  <c r="G9" i="12"/>
  <c r="I9" i="12" s="1"/>
  <c r="Z9" i="12" s="1"/>
  <c r="G11" i="12"/>
  <c r="L11" i="12" s="1"/>
  <c r="J11" i="12"/>
  <c r="G12" i="12"/>
  <c r="G10" i="12"/>
  <c r="J10" i="12" s="1"/>
  <c r="G13" i="12"/>
  <c r="I13" i="12" s="1"/>
  <c r="Z13" i="12" s="1"/>
  <c r="L14" i="12"/>
  <c r="G19" i="12"/>
  <c r="E22" i="12" s="1"/>
  <c r="L19" i="12"/>
  <c r="G20" i="12"/>
  <c r="L20" i="12" s="1"/>
  <c r="G21" i="12"/>
  <c r="J21" i="12"/>
  <c r="L22" i="12"/>
  <c r="E29" i="12"/>
  <c r="G29" i="12"/>
  <c r="H29" i="12" s="1"/>
  <c r="E28" i="12"/>
  <c r="H28" i="12"/>
  <c r="J28" i="12"/>
  <c r="J29" i="12" s="1"/>
  <c r="J84" i="12"/>
  <c r="J83" i="12"/>
  <c r="J82" i="12"/>
  <c r="K53" i="12"/>
  <c r="L53" i="12" s="1"/>
  <c r="K54" i="12"/>
  <c r="L54" i="12" s="1"/>
  <c r="K55" i="12"/>
  <c r="L55" i="12"/>
  <c r="E14" i="16"/>
  <c r="H14" i="16"/>
  <c r="I14" i="16" s="1"/>
  <c r="I15" i="16"/>
  <c r="E20" i="16"/>
  <c r="H20" i="16"/>
  <c r="I20" i="16" s="1"/>
  <c r="E21" i="16"/>
  <c r="H21" i="16" s="1"/>
  <c r="I21" i="16" s="1"/>
  <c r="E22" i="16"/>
  <c r="H22" i="16" s="1"/>
  <c r="I22" i="16" s="1"/>
  <c r="I23" i="16"/>
  <c r="F29" i="16"/>
  <c r="J29" i="16"/>
  <c r="K29" i="16" s="1"/>
  <c r="F30" i="16"/>
  <c r="J30" i="16"/>
  <c r="K30" i="16" s="1"/>
  <c r="I18" i="15"/>
  <c r="J18" i="15"/>
  <c r="I19" i="15"/>
  <c r="J19" i="15"/>
  <c r="I20" i="15"/>
  <c r="J20" i="15" s="1"/>
  <c r="I11" i="15"/>
  <c r="J11" i="15" s="1"/>
  <c r="I12" i="15"/>
  <c r="J12" i="15" s="1"/>
  <c r="I13" i="15"/>
  <c r="J13" i="15" s="1"/>
  <c r="J237" i="21"/>
  <c r="J238" i="21"/>
  <c r="J234" i="21"/>
  <c r="J243" i="21"/>
  <c r="P17" i="21"/>
  <c r="G237" i="21"/>
  <c r="G238" i="21"/>
  <c r="G234" i="21"/>
  <c r="L17" i="21"/>
  <c r="F26" i="21"/>
  <c r="F27" i="21"/>
  <c r="F28" i="21"/>
  <c r="K28" i="21"/>
  <c r="L28" i="21" s="1"/>
  <c r="F29" i="21"/>
  <c r="I29" i="21"/>
  <c r="L30" i="21"/>
  <c r="P46" i="21"/>
  <c r="L46" i="21"/>
  <c r="F56" i="21"/>
  <c r="F57" i="21"/>
  <c r="F58" i="21"/>
  <c r="F59" i="21"/>
  <c r="I59" i="21"/>
  <c r="L60" i="21"/>
  <c r="G254" i="21"/>
  <c r="J228" i="21"/>
  <c r="Q88" i="16"/>
  <c r="R88" i="16"/>
  <c r="T73" i="15"/>
  <c r="E26" i="15"/>
  <c r="H26" i="15"/>
  <c r="I26" i="15" s="1"/>
  <c r="G250" i="21"/>
  <c r="G251" i="21"/>
  <c r="G252" i="21"/>
  <c r="G253" i="21"/>
  <c r="G249" i="21"/>
  <c r="G248" i="21"/>
  <c r="G228" i="21"/>
  <c r="J230" i="21"/>
  <c r="J231" i="21"/>
  <c r="J232" i="21"/>
  <c r="J233" i="21"/>
  <c r="J235" i="21"/>
  <c r="J236" i="21"/>
  <c r="J239" i="21"/>
  <c r="J240" i="21"/>
  <c r="J241" i="21"/>
  <c r="J242" i="21"/>
  <c r="J229" i="21"/>
  <c r="G230" i="21"/>
  <c r="G231" i="21"/>
  <c r="G232" i="21"/>
  <c r="G233" i="21"/>
  <c r="G235" i="21"/>
  <c r="G236" i="21"/>
  <c r="G239" i="21"/>
  <c r="G240" i="21"/>
  <c r="G241" i="21"/>
  <c r="G242" i="21"/>
  <c r="G229" i="21"/>
  <c r="B22" i="21"/>
  <c r="L29" i="16"/>
  <c r="L30" i="16" s="1"/>
  <c r="J21" i="10" s="1"/>
  <c r="M13" i="21"/>
  <c r="M14" i="21"/>
  <c r="M15" i="21"/>
  <c r="M16" i="21"/>
  <c r="Q94" i="16"/>
  <c r="R94" i="16"/>
  <c r="T75" i="15"/>
  <c r="T74" i="15"/>
  <c r="I56" i="21"/>
  <c r="I57" i="21"/>
  <c r="I58" i="21"/>
  <c r="I55" i="21"/>
  <c r="M42" i="21"/>
  <c r="M43" i="21"/>
  <c r="M44" i="21"/>
  <c r="M45" i="21"/>
  <c r="M41" i="21"/>
  <c r="I42" i="21"/>
  <c r="I43" i="21"/>
  <c r="I44" i="21"/>
  <c r="I45" i="21"/>
  <c r="I41" i="21"/>
  <c r="I13" i="21"/>
  <c r="I14" i="21"/>
  <c r="I15" i="21"/>
  <c r="I16" i="21"/>
  <c r="I26" i="21"/>
  <c r="I27" i="21"/>
  <c r="I25" i="21"/>
  <c r="I10" i="21"/>
  <c r="I39" i="21" s="1"/>
  <c r="B10" i="21"/>
  <c r="B39" i="21" s="1"/>
  <c r="B53" i="21" s="1"/>
  <c r="N224" i="21"/>
  <c r="X12" i="21"/>
  <c r="S75" i="15"/>
  <c r="S73" i="15"/>
  <c r="E11" i="15"/>
  <c r="E12" i="15"/>
  <c r="E13" i="15"/>
  <c r="S74" i="15"/>
  <c r="E18" i="15"/>
  <c r="E19" i="15"/>
  <c r="E20" i="15"/>
  <c r="B24" i="15"/>
  <c r="I25" i="15"/>
  <c r="J26" i="15"/>
  <c r="C30" i="15" s="1"/>
  <c r="J22" i="10" s="1"/>
  <c r="K26" i="15"/>
  <c r="K22" i="10" s="1"/>
  <c r="P71" i="15"/>
  <c r="S71" i="15"/>
  <c r="T71" i="15"/>
  <c r="P73" i="15"/>
  <c r="P74" i="15"/>
  <c r="P75" i="15"/>
  <c r="P76" i="15"/>
  <c r="S76" i="15"/>
  <c r="T76" i="15"/>
  <c r="P77" i="15"/>
  <c r="S77" i="15"/>
  <c r="T77" i="15"/>
  <c r="N88" i="16"/>
  <c r="N94" i="16"/>
  <c r="H19" i="16"/>
  <c r="I19" i="16"/>
  <c r="K28" i="16"/>
  <c r="M29" i="16"/>
  <c r="M30" i="16" s="1"/>
  <c r="K21" i="10" s="1"/>
  <c r="C34" i="16"/>
  <c r="C20" i="10" s="1"/>
  <c r="C35" i="16"/>
  <c r="N86" i="16"/>
  <c r="Q86" i="16"/>
  <c r="N89" i="16"/>
  <c r="Q89" i="16"/>
  <c r="R89" i="16"/>
  <c r="N90" i="16"/>
  <c r="Q90" i="16"/>
  <c r="R90" i="16"/>
  <c r="N91" i="16"/>
  <c r="Q91" i="16"/>
  <c r="R91" i="16"/>
  <c r="N92" i="16"/>
  <c r="Q92" i="16"/>
  <c r="R92" i="16"/>
  <c r="N93" i="16"/>
  <c r="Q93" i="16"/>
  <c r="R93" i="16"/>
  <c r="N95" i="16"/>
  <c r="Q95" i="16"/>
  <c r="R95" i="16"/>
  <c r="N96" i="16"/>
  <c r="Q96" i="16"/>
  <c r="R96" i="16"/>
  <c r="N97" i="16"/>
  <c r="Q97" i="16"/>
  <c r="R97" i="16"/>
  <c r="N98" i="16"/>
  <c r="Q98" i="16"/>
  <c r="R98" i="16"/>
  <c r="N99" i="16"/>
  <c r="Q99" i="16"/>
  <c r="R99" i="16"/>
  <c r="N100" i="16"/>
  <c r="Q100" i="16"/>
  <c r="R100" i="16"/>
  <c r="N101" i="16"/>
  <c r="Q101" i="16"/>
  <c r="R101" i="16"/>
  <c r="N102" i="16"/>
  <c r="Q102" i="16"/>
  <c r="R102" i="16"/>
  <c r="N103" i="16"/>
  <c r="Q103" i="16"/>
  <c r="R103" i="16"/>
  <c r="N104" i="16"/>
  <c r="Q104" i="16"/>
  <c r="R104" i="16"/>
  <c r="N105" i="16"/>
  <c r="Q105" i="16"/>
  <c r="R105" i="16"/>
  <c r="N106" i="16"/>
  <c r="Q106" i="16"/>
  <c r="R106" i="16"/>
  <c r="N107" i="16"/>
  <c r="Q107" i="16"/>
  <c r="R107" i="16"/>
  <c r="N108" i="16"/>
  <c r="Q108" i="16"/>
  <c r="R108" i="16"/>
  <c r="N109" i="16"/>
  <c r="Q109" i="16"/>
  <c r="R109" i="16"/>
  <c r="N110" i="16"/>
  <c r="Q110" i="16"/>
  <c r="R110" i="16"/>
  <c r="N111" i="16"/>
  <c r="Q111" i="16"/>
  <c r="R111" i="16"/>
  <c r="N112" i="16"/>
  <c r="Q112" i="16"/>
  <c r="R112" i="16"/>
  <c r="N113" i="16"/>
  <c r="Q113" i="16"/>
  <c r="R113" i="16"/>
  <c r="N114" i="16"/>
  <c r="Q114" i="16"/>
  <c r="R114" i="16"/>
  <c r="N115" i="16"/>
  <c r="Q115" i="16"/>
  <c r="R115" i="16"/>
  <c r="N116" i="16"/>
  <c r="Q116" i="16"/>
  <c r="R116" i="16"/>
  <c r="N117" i="16"/>
  <c r="Q117" i="16"/>
  <c r="R117" i="16"/>
  <c r="N118" i="16"/>
  <c r="Q118" i="16"/>
  <c r="R118" i="16"/>
  <c r="N119" i="16"/>
  <c r="Q119" i="16"/>
  <c r="R119" i="16"/>
  <c r="N120" i="16"/>
  <c r="Q120" i="16"/>
  <c r="R120" i="16"/>
  <c r="N121" i="16"/>
  <c r="Q121" i="16"/>
  <c r="R121" i="16"/>
  <c r="N122" i="16"/>
  <c r="Q122" i="16"/>
  <c r="R122" i="16"/>
  <c r="N123" i="16"/>
  <c r="Q123" i="16"/>
  <c r="R123" i="16"/>
  <c r="N124" i="16"/>
  <c r="Q124" i="16"/>
  <c r="R124" i="16"/>
  <c r="N125" i="16"/>
  <c r="Q125" i="16"/>
  <c r="R125" i="16"/>
  <c r="N126" i="16"/>
  <c r="Q126" i="16"/>
  <c r="R126" i="16"/>
  <c r="N127" i="16"/>
  <c r="Q127" i="16"/>
  <c r="R127" i="16"/>
  <c r="N128" i="16"/>
  <c r="Q128" i="16"/>
  <c r="R128" i="16"/>
  <c r="N129" i="16"/>
  <c r="Q129" i="16"/>
  <c r="R129" i="16"/>
  <c r="N130" i="16"/>
  <c r="Q130" i="16"/>
  <c r="R130" i="16"/>
  <c r="N131" i="16"/>
  <c r="Q131" i="16"/>
  <c r="R131" i="16"/>
  <c r="N132" i="16"/>
  <c r="Q132" i="16"/>
  <c r="R132" i="16"/>
  <c r="N133" i="16"/>
  <c r="Q133" i="16"/>
  <c r="R133" i="16"/>
  <c r="N134" i="16"/>
  <c r="Q134" i="16"/>
  <c r="R134" i="16"/>
  <c r="N135" i="16"/>
  <c r="Q135" i="16"/>
  <c r="R135" i="16"/>
  <c r="N136" i="16"/>
  <c r="Q136" i="16"/>
  <c r="R136" i="16"/>
  <c r="N137" i="16"/>
  <c r="Q137" i="16"/>
  <c r="R137" i="16"/>
  <c r="N138" i="16"/>
  <c r="Q138" i="16"/>
  <c r="R138" i="16"/>
  <c r="N139" i="16"/>
  <c r="Q139" i="16"/>
  <c r="R139" i="16"/>
  <c r="N140" i="16"/>
  <c r="Q140" i="16"/>
  <c r="R140" i="16"/>
  <c r="N141" i="16"/>
  <c r="Q141" i="16"/>
  <c r="R141" i="16"/>
  <c r="N142" i="16"/>
  <c r="Q142" i="16"/>
  <c r="R142" i="16"/>
  <c r="N143" i="16"/>
  <c r="Q143" i="16"/>
  <c r="R143" i="16"/>
  <c r="N144" i="16"/>
  <c r="Q144" i="16"/>
  <c r="R144" i="16"/>
  <c r="N145" i="16"/>
  <c r="Q145" i="16"/>
  <c r="R145" i="16"/>
  <c r="N146" i="16"/>
  <c r="Q146" i="16"/>
  <c r="R146" i="16"/>
  <c r="N147" i="16"/>
  <c r="Q147" i="16"/>
  <c r="R147" i="16"/>
  <c r="N148" i="16"/>
  <c r="Q148" i="16"/>
  <c r="R148" i="16"/>
  <c r="N149" i="16"/>
  <c r="Q149" i="16"/>
  <c r="R149" i="16"/>
  <c r="N150" i="16"/>
  <c r="Q150" i="16"/>
  <c r="R150" i="16"/>
  <c r="N151" i="16"/>
  <c r="Q151" i="16"/>
  <c r="R151" i="16"/>
  <c r="N152" i="16"/>
  <c r="Q152" i="16"/>
  <c r="R152" i="16"/>
  <c r="N153" i="16"/>
  <c r="Q153" i="16"/>
  <c r="R153" i="16"/>
  <c r="N154" i="16"/>
  <c r="Q154" i="16"/>
  <c r="R154" i="16"/>
  <c r="N155" i="16"/>
  <c r="Q155" i="16"/>
  <c r="R155" i="16"/>
  <c r="N156" i="16"/>
  <c r="Q156" i="16"/>
  <c r="R156" i="16"/>
  <c r="K15" i="14"/>
  <c r="C19" i="14" s="1"/>
  <c r="J18" i="10" s="1"/>
  <c r="F29" i="12"/>
  <c r="B15" i="10"/>
  <c r="C16" i="10"/>
  <c r="C17" i="10"/>
  <c r="B18" i="10"/>
  <c r="B19" i="10"/>
  <c r="C21" i="10"/>
  <c r="B22" i="10"/>
  <c r="K13" i="21"/>
  <c r="L13" i="21" s="1"/>
  <c r="K12" i="21"/>
  <c r="L12" i="21" s="1"/>
  <c r="M12" i="21"/>
  <c r="O12" i="21"/>
  <c r="P12" i="21" s="1"/>
  <c r="K45" i="21"/>
  <c r="L45" i="21" s="1"/>
  <c r="K59" i="21"/>
  <c r="L59" i="21" s="1"/>
  <c r="I28" i="21"/>
  <c r="K29" i="21"/>
  <c r="L29" i="21" s="1"/>
  <c r="I12" i="12"/>
  <c r="Z12" i="12" s="1"/>
  <c r="I11" i="12"/>
  <c r="Z11" i="12" s="1"/>
  <c r="J20" i="12"/>
  <c r="I20" i="12"/>
  <c r="I21" i="12"/>
  <c r="L21" i="12"/>
  <c r="I10" i="12"/>
  <c r="Z10" i="12" s="1"/>
  <c r="L10" i="12"/>
  <c r="E12" i="16"/>
  <c r="H12" i="16" s="1"/>
  <c r="I12" i="16" s="1"/>
  <c r="E13" i="16"/>
  <c r="H13" i="16"/>
  <c r="I13" i="16" s="1"/>
  <c r="C24" i="12"/>
  <c r="J12" i="12"/>
  <c r="L12" i="12"/>
  <c r="K20" i="10"/>
  <c r="D23" i="16" l="1"/>
  <c r="I16" i="16"/>
  <c r="C5" i="21"/>
  <c r="C16" i="12"/>
  <c r="I24" i="16"/>
  <c r="D34" i="16" s="1"/>
  <c r="C23" i="12"/>
  <c r="B48" i="21"/>
  <c r="I29" i="12"/>
  <c r="J20" i="10"/>
  <c r="P18" i="21"/>
  <c r="P47" i="21"/>
  <c r="J14" i="15"/>
  <c r="L23" i="12"/>
  <c r="F34" i="22"/>
  <c r="F35" i="22" s="1"/>
  <c r="L61" i="21"/>
  <c r="J21" i="15"/>
  <c r="D15" i="16"/>
  <c r="E14" i="12"/>
  <c r="I19" i="12"/>
  <c r="J9" i="12"/>
  <c r="C35" i="12"/>
  <c r="J16" i="10" s="1"/>
  <c r="J17" i="10" s="1"/>
  <c r="J13" i="12"/>
  <c r="C15" i="12"/>
  <c r="L9" i="12"/>
  <c r="I28" i="12"/>
  <c r="L47" i="21"/>
  <c r="B23" i="21"/>
  <c r="L13" i="12"/>
  <c r="J19" i="12"/>
  <c r="L18" i="21"/>
  <c r="L31" i="21"/>
  <c r="C36" i="16"/>
  <c r="D30" i="15" l="1"/>
  <c r="L15" i="12"/>
  <c r="B34" i="16"/>
  <c r="G20" i="10" s="1"/>
  <c r="B35" i="16"/>
  <c r="G21" i="10" s="1"/>
  <c r="G33" i="12"/>
  <c r="G34" i="12" s="1"/>
  <c r="B34" i="12"/>
  <c r="B33" i="12"/>
  <c r="G16" i="10" s="1"/>
  <c r="B65" i="21"/>
  <c r="B69" i="21" s="1"/>
  <c r="B30" i="15"/>
  <c r="G22" i="10" s="1"/>
  <c r="B34" i="21"/>
  <c r="B68" i="21" s="1"/>
  <c r="B36" i="16" l="1"/>
  <c r="B70" i="21"/>
  <c r="B35" i="12"/>
  <c r="G17" i="10"/>
  <c r="G23" i="10" s="1"/>
  <c r="F18" i="10" l="1"/>
  <c r="F21" i="10"/>
  <c r="H20" i="10"/>
  <c r="F17" i="10"/>
  <c r="H16" i="10"/>
  <c r="H21" i="10"/>
  <c r="H17" i="10"/>
  <c r="H22" i="10"/>
  <c r="H18" i="10"/>
  <c r="F16" i="10"/>
  <c r="F20" i="10"/>
  <c r="F22" i="10"/>
  <c r="H23" i="10" l="1"/>
  <c r="F23" i="10"/>
  <c r="I20" i="10" l="1"/>
  <c r="I16" i="10"/>
  <c r="I21" i="10"/>
  <c r="I22" i="10"/>
  <c r="I17" i="10"/>
  <c r="I19" i="10"/>
  <c r="I18" i="10"/>
  <c r="I23" i="10" l="1"/>
</calcChain>
</file>

<file path=xl/sharedStrings.xml><?xml version="1.0" encoding="utf-8"?>
<sst xmlns="http://schemas.openxmlformats.org/spreadsheetml/2006/main" count="1359" uniqueCount="565">
  <si>
    <t>Updated for Mar '12 indices</t>
  </si>
  <si>
    <t>These are 'as of right' (ROL) or proposed uses (MCU), and may require reference to the Queensland Planning Provisions for sub-definition identifcation</t>
  </si>
  <si>
    <t>Aquaculture (Aquaculture)</t>
  </si>
  <si>
    <t>Car Park (Car park)</t>
  </si>
  <si>
    <t>Child Care Centre (Child care centre)</t>
  </si>
  <si>
    <t>Education Establishment (Education establishment)</t>
  </si>
  <si>
    <t>Extractive Industry (Extractive industry)</t>
  </si>
  <si>
    <t>Garden Centre (Garden centre)</t>
  </si>
  <si>
    <t>Home Based Business (Home based business)</t>
  </si>
  <si>
    <t>Hospital (Hospital)</t>
  </si>
  <si>
    <t>Market (Market)</t>
  </si>
  <si>
    <t>Office (Office)</t>
  </si>
  <si>
    <t>Place of Worship (Place of worship)</t>
  </si>
  <si>
    <t>Restaurant (Food and drink outlet)</t>
  </si>
  <si>
    <t>Roadside Stall (Roadside stall)</t>
  </si>
  <si>
    <t>Rural Service Industry (Rural industry)</t>
  </si>
  <si>
    <t>Sales or Hire Yard (Oudoor sales)</t>
  </si>
  <si>
    <t>Service Industry (Service industry)</t>
  </si>
  <si>
    <t>Service Industry (Veterinary services)</t>
  </si>
  <si>
    <t>Service Station (Service station)</t>
  </si>
  <si>
    <t>Shop (Adult store)</t>
  </si>
  <si>
    <t>Shop (Agricultural supplies store)</t>
  </si>
  <si>
    <t>Shop (Hardware &amp; trade supplies)</t>
  </si>
  <si>
    <t>Shop (Shop)</t>
  </si>
  <si>
    <t>Shopping Complex (Shopping centre)</t>
  </si>
  <si>
    <t>Showroom (Hardware &amp; trade supplies)</t>
  </si>
  <si>
    <t>Showroom (Showroom)</t>
  </si>
  <si>
    <t>Stable (Animal keeping)</t>
  </si>
  <si>
    <t>Transport Depot (Service industry)</t>
  </si>
  <si>
    <t>Variety Retail Warehouse (Shop)</t>
  </si>
  <si>
    <t>Vehicle Repair Workshop (Medium impact industry)</t>
  </si>
  <si>
    <t>Warehouse (Warehouse)</t>
  </si>
  <si>
    <t>Caravan Park (Relocatable home park)</t>
  </si>
  <si>
    <t>Caravan Park (Tourist park)</t>
  </si>
  <si>
    <t>Caretaker’s Residence (Caretaker's Accommodation)</t>
  </si>
  <si>
    <t>Community Residence (Community Residence)</t>
  </si>
  <si>
    <t>Detached House (Dwelling house)</t>
  </si>
  <si>
    <t>Dual Occupancy (Dual Occupancy)</t>
  </si>
  <si>
    <t>Hotel (Hotel (res. component))</t>
  </si>
  <si>
    <t>Motel (Short term accomodation)</t>
  </si>
  <si>
    <t>Multiple Dwelling (Multiple dwelling)</t>
  </si>
  <si>
    <t>Outdoor Recreation (Tourist park)</t>
  </si>
  <si>
    <t>Retirement Village (Retirement Facility)</t>
  </si>
  <si>
    <t>City Plan definition (QPP definition)</t>
  </si>
  <si>
    <t>Fraction impervious (ROL)</t>
  </si>
  <si>
    <t>DEMAND</t>
  </si>
  <si>
    <t>EXISTING USE RIGHTS</t>
  </si>
  <si>
    <t>REFERENCE MATERIALS (DO NOT DELETE</t>
  </si>
  <si>
    <t>Traditional Residential</t>
  </si>
  <si>
    <t>City View Slopes Residential</t>
  </si>
  <si>
    <t>Mixed Residential</t>
  </si>
  <si>
    <t>Neighbourhood Residential</t>
  </si>
  <si>
    <t>Rural Residential</t>
  </si>
  <si>
    <t>Centre Frame</t>
  </si>
  <si>
    <t>Local Centre</t>
  </si>
  <si>
    <t>Neighbourhood Centre</t>
  </si>
  <si>
    <t>District Centre</t>
  </si>
  <si>
    <t>Breakwater</t>
  </si>
  <si>
    <t>CBD Business Core</t>
  </si>
  <si>
    <t>CBD Entertainment Core</t>
  </si>
  <si>
    <t>CBD Retail Core</t>
  </si>
  <si>
    <t>CBD Tourist Core</t>
  </si>
  <si>
    <t>Cultural Centre</t>
  </si>
  <si>
    <t>Education, Heritage and Business Park</t>
  </si>
  <si>
    <t>Business and Industry</t>
  </si>
  <si>
    <t>Community and Government</t>
  </si>
  <si>
    <t>Core Industry</t>
  </si>
  <si>
    <t>Green Space</t>
  </si>
  <si>
    <t>Defence</t>
  </si>
  <si>
    <t>Port</t>
  </si>
  <si>
    <t>Rural</t>
  </si>
  <si>
    <t>Precinct</t>
  </si>
  <si>
    <t>Unit</t>
  </si>
  <si>
    <t>Lot</t>
  </si>
  <si>
    <t>N/A</t>
  </si>
  <si>
    <t>FPA</t>
  </si>
  <si>
    <t>Other</t>
  </si>
  <si>
    <t>Defined City Plan Use</t>
  </si>
  <si>
    <t>Accomodation Building</t>
  </si>
  <si>
    <t>Retirement Village</t>
  </si>
  <si>
    <t>Caretakers Residence</t>
  </si>
  <si>
    <t>Dual Occupancy</t>
  </si>
  <si>
    <t>Multiple Dwelling</t>
  </si>
  <si>
    <t>Detached House</t>
  </si>
  <si>
    <t>Catering Shop</t>
  </si>
  <si>
    <t>Child Care Centre</t>
  </si>
  <si>
    <t>Fast Food Outlet</t>
  </si>
  <si>
    <t>Funeral Directors Premises</t>
  </si>
  <si>
    <t>Indoor Recreation</t>
  </si>
  <si>
    <t>Landscaping Supplies</t>
  </si>
  <si>
    <t>Office</t>
  </si>
  <si>
    <t>Restaurant</t>
  </si>
  <si>
    <t>Service Station</t>
  </si>
  <si>
    <t>Shop</t>
  </si>
  <si>
    <t>Shopping Complex</t>
  </si>
  <si>
    <t>Medical Centre</t>
  </si>
  <si>
    <t>Bed and Breakfast</t>
  </si>
  <si>
    <t>Caravan Park</t>
  </si>
  <si>
    <t>Motel</t>
  </si>
  <si>
    <t>dwelling unit</t>
  </si>
  <si>
    <t>Hotel (accomodation component)</t>
  </si>
  <si>
    <t>Hotel (non-accomodation component)</t>
  </si>
  <si>
    <t>Home Based Business</t>
  </si>
  <si>
    <t>Car Washing Station</t>
  </si>
  <si>
    <t>General Industry</t>
  </si>
  <si>
    <t>Sales or Hire Yard</t>
  </si>
  <si>
    <t>Service Industry</t>
  </si>
  <si>
    <t>Storage or Contractors Yard</t>
  </si>
  <si>
    <t>Transport Depot</t>
  </si>
  <si>
    <t>Vehicle Repair Premises</t>
  </si>
  <si>
    <t>Warehouse</t>
  </si>
  <si>
    <t>Place of Worship</t>
  </si>
  <si>
    <t>Hospital</t>
  </si>
  <si>
    <t>Institutional Residence</t>
  </si>
  <si>
    <t>Educational Establishment</t>
  </si>
  <si>
    <t>Commercial Animal Keeping</t>
  </si>
  <si>
    <t>Stables</t>
  </si>
  <si>
    <t>Charge Catchment</t>
  </si>
  <si>
    <t>Date</t>
  </si>
  <si>
    <t>RBCI</t>
  </si>
  <si>
    <t>Rate ($/unit)</t>
  </si>
  <si>
    <t>Development Type</t>
  </si>
  <si>
    <t>Recongfiguration of Lot</t>
  </si>
  <si>
    <t>Type</t>
  </si>
  <si>
    <t>Qty</t>
  </si>
  <si>
    <t>Units</t>
  </si>
  <si>
    <t xml:space="preserve"> </t>
  </si>
  <si>
    <t>Sub-total</t>
  </si>
  <si>
    <t>2.</t>
  </si>
  <si>
    <t>3.</t>
  </si>
  <si>
    <t>4.</t>
  </si>
  <si>
    <t>5.</t>
  </si>
  <si>
    <t>Base Rate</t>
  </si>
  <si>
    <t>Reference Data - Do not delete</t>
  </si>
  <si>
    <t>Working Table</t>
  </si>
  <si>
    <t>1.</t>
  </si>
  <si>
    <t>Use</t>
  </si>
  <si>
    <t>Magnetic Island</t>
  </si>
  <si>
    <t>Mainland (Balance)</t>
  </si>
  <si>
    <t>Rocky Springs</t>
  </si>
  <si>
    <t>EP's</t>
  </si>
  <si>
    <t>$/EP</t>
  </si>
  <si>
    <t>Sewer</t>
  </si>
  <si>
    <t>Water</t>
  </si>
  <si>
    <t>Developer Contribution Calculator</t>
  </si>
  <si>
    <t>Welcome to the:</t>
  </si>
  <si>
    <t>Townsville City</t>
  </si>
  <si>
    <t>single bed</t>
  </si>
  <si>
    <t>Subordinate dwelling unit</t>
  </si>
  <si>
    <t>site</t>
  </si>
  <si>
    <t>practicioner</t>
  </si>
  <si>
    <t>stal/place</t>
  </si>
  <si>
    <t>room</t>
  </si>
  <si>
    <t>Material Change of Use</t>
  </si>
  <si>
    <t>Item</t>
  </si>
  <si>
    <t>Alligator Ck &amp; Julago</t>
  </si>
  <si>
    <t>Total</t>
  </si>
  <si>
    <t>Developer Contribution Rate</t>
  </si>
  <si>
    <t>lots</t>
  </si>
  <si>
    <t>$/lot</t>
  </si>
  <si>
    <t>All of former Townsville City</t>
  </si>
  <si>
    <t>unit</t>
  </si>
  <si>
    <t>Accommodation Building</t>
  </si>
  <si>
    <t>passenger</t>
  </si>
  <si>
    <t>vessel</t>
  </si>
  <si>
    <t>Adjust. factor</t>
  </si>
  <si>
    <t>Indexed Rate</t>
  </si>
  <si>
    <t>No. of additional lots/units</t>
  </si>
  <si>
    <t>(Sewer)</t>
  </si>
  <si>
    <t>(water)</t>
  </si>
  <si>
    <t>At time of payment</t>
  </si>
  <si>
    <t>Notes</t>
  </si>
  <si>
    <t>Details</t>
  </si>
  <si>
    <t>Name of Applicant</t>
  </si>
  <si>
    <t>Address</t>
  </si>
  <si>
    <t>Description</t>
  </si>
  <si>
    <t>Calculation Date</t>
  </si>
  <si>
    <t>Council Officer</t>
  </si>
  <si>
    <t>Indexation</t>
  </si>
  <si>
    <t>Value</t>
  </si>
  <si>
    <t>Jun '08</t>
  </si>
  <si>
    <t>CPI</t>
  </si>
  <si>
    <t>Outputs</t>
  </si>
  <si>
    <t>Reciept Code</t>
  </si>
  <si>
    <t>Note - Base Rate &amp; RBCI set per policy, updated RBCI as per 'Summary'</t>
  </si>
  <si>
    <t>Jun '06</t>
  </si>
  <si>
    <t>Version</t>
  </si>
  <si>
    <t>Date introduced</t>
  </si>
  <si>
    <t>Policies Effective from</t>
  </si>
  <si>
    <t>Changes made</t>
  </si>
  <si>
    <t>Code</t>
  </si>
  <si>
    <t>P0090</t>
  </si>
  <si>
    <t>P0085</t>
  </si>
  <si>
    <t>P0100</t>
  </si>
  <si>
    <t>CON25</t>
  </si>
  <si>
    <t>CON30</t>
  </si>
  <si>
    <t>Disclaimer</t>
  </si>
  <si>
    <t>Rate ($/EP)</t>
  </si>
  <si>
    <t>Reconfiguration of Lot</t>
  </si>
  <si>
    <t>MCU Equivalencies</t>
  </si>
  <si>
    <t>Caravan Park - urban</t>
  </si>
  <si>
    <t>Caravan Park - rural</t>
  </si>
  <si>
    <t>Caretaker's Residence &lt;120m2 GFA</t>
  </si>
  <si>
    <t>Caretaker's Residence &gt;120m2 GFA</t>
  </si>
  <si>
    <t>Display Home</t>
  </si>
  <si>
    <t>Garden Centre</t>
  </si>
  <si>
    <t>Hotel - accommodation component</t>
  </si>
  <si>
    <t>Hotel - non-accommodation component</t>
  </si>
  <si>
    <t>Indoor recreation - squash or other court</t>
  </si>
  <si>
    <t>Indoor recreation - Theatre/cinema</t>
  </si>
  <si>
    <t>Indoor recreation - gymnasium</t>
  </si>
  <si>
    <t>Indoor recreation - other</t>
  </si>
  <si>
    <t>Intensive Animal Husbandry</t>
  </si>
  <si>
    <t>Landscape Supplies</t>
  </si>
  <si>
    <t>Market</t>
  </si>
  <si>
    <t>Multiple Dwelling - up to 2 bedrooms</t>
  </si>
  <si>
    <t>Multiple Dwelling - 3 or more bedrooms</t>
  </si>
  <si>
    <t>Outdoor Recreation - Tennis or other court</t>
  </si>
  <si>
    <t>Outdoor Recreation - Lawn Bowls</t>
  </si>
  <si>
    <t>Outdoor Recreation - Swimming Pools</t>
  </si>
  <si>
    <t>Outdoor Recreation - Golf Course</t>
  </si>
  <si>
    <t>Outdoor Recreation - Club House</t>
  </si>
  <si>
    <t>Retirement Village - Self contained dwelling</t>
  </si>
  <si>
    <t>Retirement Village - Hostel units</t>
  </si>
  <si>
    <t>Retirement Village - Nursing Home</t>
  </si>
  <si>
    <t>Sales or Hire Yard - large products</t>
  </si>
  <si>
    <t>Sales or Hire Yard - other</t>
  </si>
  <si>
    <t>Service Station - fuel pumps</t>
  </si>
  <si>
    <t>Service Station - Service Bays</t>
  </si>
  <si>
    <t>Service Station - Shop, restaurant, etc</t>
  </si>
  <si>
    <t>Shopping Complex 0 - 10,000m2 GFA</t>
  </si>
  <si>
    <t>Shopping Complex 10,000 - 20,000m2 GFA</t>
  </si>
  <si>
    <t>Shopping Complex 20,000 - 30,000m2 GFA</t>
  </si>
  <si>
    <t>Shopping Complex 30,000 - 40,000m2 GFA</t>
  </si>
  <si>
    <t>Showroom</t>
  </si>
  <si>
    <t>TDU/unit</t>
  </si>
  <si>
    <t>lettable room</t>
  </si>
  <si>
    <t>ROL Equivalencies</t>
  </si>
  <si>
    <t>Medium Density Residential'</t>
  </si>
  <si>
    <t>Sub Regional Centre</t>
  </si>
  <si>
    <t>lot</t>
  </si>
  <si>
    <t>enrollment</t>
  </si>
  <si>
    <t>Funeral Director's Premises</t>
  </si>
  <si>
    <t>court</t>
  </si>
  <si>
    <t>seat</t>
  </si>
  <si>
    <t>stall</t>
  </si>
  <si>
    <t>green</t>
  </si>
  <si>
    <t>hole</t>
  </si>
  <si>
    <t>bed</t>
  </si>
  <si>
    <t>pump</t>
  </si>
  <si>
    <t>Marina - wet berths for boats &lt;10m</t>
  </si>
  <si>
    <t>berth</t>
  </si>
  <si>
    <t>Marina - wet berths for boats 10 - 15m</t>
  </si>
  <si>
    <t>Marina - wet berths for boats &gt;15m</t>
  </si>
  <si>
    <t>Marina - dry berth or swing mooring</t>
  </si>
  <si>
    <t>Marina - ancillary activities</t>
  </si>
  <si>
    <t>Transport Terminal - cruise ships</t>
  </si>
  <si>
    <t>Transport Terminal - military ships</t>
  </si>
  <si>
    <t>Transport Terminal - other</t>
  </si>
  <si>
    <t>Works</t>
  </si>
  <si>
    <t>Land</t>
  </si>
  <si>
    <t>SCR ($/TDU)</t>
  </si>
  <si>
    <t>TCC ($/TDU)</t>
  </si>
  <si>
    <t>Base Developer Contribution Rates (2006)</t>
  </si>
  <si>
    <t>TCC Works</t>
  </si>
  <si>
    <t>TCC Land</t>
  </si>
  <si>
    <t>Index</t>
  </si>
  <si>
    <t>$/TDU</t>
  </si>
  <si>
    <t>TDU's</t>
  </si>
  <si>
    <t>Note - Base Rate, CPI &amp; RBCI set per policy, updated as per 'Summary'</t>
  </si>
  <si>
    <t>Sector 1   (CBD - North Ward)</t>
  </si>
  <si>
    <t>Sector 2   (S. Townsville - Railway Estate)</t>
  </si>
  <si>
    <t>Sector 3   (Garbutt, W. End, Belgian Gdns)</t>
  </si>
  <si>
    <t>Sector 4   (Hyde Pk., M'burra, Cranbrook)</t>
  </si>
  <si>
    <t>Sector 5   (Oonoomba - Roseneath)</t>
  </si>
  <si>
    <t>Sector 6   (Douglas - Annandale)</t>
  </si>
  <si>
    <t>Sector 9   (Julago - Woodstock)</t>
  </si>
  <si>
    <t>Sector 10   (Mt. Louisa - Pallarenda)</t>
  </si>
  <si>
    <t>Sector 11   (Magnetic Island)</t>
  </si>
  <si>
    <t>Reconfiguration Equivalencies</t>
  </si>
  <si>
    <t>EDU/unit</t>
  </si>
  <si>
    <t>Land use</t>
  </si>
  <si>
    <t>Single dwelling unit</t>
  </si>
  <si>
    <t>Commercial or retail uses</t>
  </si>
  <si>
    <t>Industrial uses</t>
  </si>
  <si>
    <t>dwelling</t>
  </si>
  <si>
    <t>Residential</t>
  </si>
  <si>
    <t>Precinct Type</t>
  </si>
  <si>
    <t>Commercial</t>
  </si>
  <si>
    <t>Retail</t>
  </si>
  <si>
    <t>Industrial</t>
  </si>
  <si>
    <t>EDU's</t>
  </si>
  <si>
    <t>Multiple dwelling units</t>
  </si>
  <si>
    <t>$/EDU</t>
  </si>
  <si>
    <t>Location</t>
  </si>
  <si>
    <t>Mainland (City Plan area)</t>
  </si>
  <si>
    <t>Base Rates (2008)</t>
  </si>
  <si>
    <t>TCC</t>
  </si>
  <si>
    <t>SCR</t>
  </si>
  <si>
    <t>Receipt Code</t>
  </si>
  <si>
    <t>100m² GFA</t>
  </si>
  <si>
    <t>100m² TUA</t>
  </si>
  <si>
    <t>400m² site area</t>
  </si>
  <si>
    <t>Developer Contribution Rates (Jun '08)</t>
  </si>
  <si>
    <t>CON110</t>
  </si>
  <si>
    <t>CON120</t>
  </si>
  <si>
    <t>CON130</t>
  </si>
  <si>
    <t>CON140</t>
  </si>
  <si>
    <t>CON150</t>
  </si>
  <si>
    <t>CON160</t>
  </si>
  <si>
    <t>CON190</t>
  </si>
  <si>
    <t>CON85</t>
  </si>
  <si>
    <t>CON1110</t>
  </si>
  <si>
    <t>CON210</t>
  </si>
  <si>
    <t>CON220</t>
  </si>
  <si>
    <t>CON230</t>
  </si>
  <si>
    <t>CON240</t>
  </si>
  <si>
    <t>CON250</t>
  </si>
  <si>
    <t>CON260</t>
  </si>
  <si>
    <t>CON290</t>
  </si>
  <si>
    <t>CON55</t>
  </si>
  <si>
    <t>CON2110</t>
  </si>
  <si>
    <t>Low impact rural</t>
  </si>
  <si>
    <t>High impact rural</t>
  </si>
  <si>
    <t>Industry</t>
  </si>
  <si>
    <t>Commercial (retail)</t>
  </si>
  <si>
    <t>Commercial (office)</t>
  </si>
  <si>
    <t>Commercial (bulk goods)</t>
  </si>
  <si>
    <t>High impact industry</t>
  </si>
  <si>
    <t>Essential services</t>
  </si>
  <si>
    <t>Entertainment</t>
  </si>
  <si>
    <t>Maximum standard charge grouping</t>
  </si>
  <si>
    <t>Max. std. charge grouping</t>
  </si>
  <si>
    <t>m2 GFA</t>
  </si>
  <si>
    <t>Water, sewer, transport, parks</t>
  </si>
  <si>
    <t>Transport only</t>
  </si>
  <si>
    <t>Stormwater</t>
  </si>
  <si>
    <t>Residential (1 or 2 bedroom)</t>
  </si>
  <si>
    <t>Residential (3 or more bedroom)</t>
  </si>
  <si>
    <t>Non-residential</t>
  </si>
  <si>
    <t>TBA</t>
  </si>
  <si>
    <t>Water, sewer, transport, parks, stormwater</t>
  </si>
  <si>
    <t>Fraction impervious for ROL</t>
  </si>
  <si>
    <t>Amount ($)</t>
  </si>
  <si>
    <t>Use this last line to manually enter undefined, TBA or unlisted land uses</t>
  </si>
  <si>
    <t>Agriculture (Intensive horticulture)</t>
  </si>
  <si>
    <t>Agriculture (Permanent plantations)</t>
  </si>
  <si>
    <t>Agriculture (Wholesale nursery)</t>
  </si>
  <si>
    <t>Agriculture (Winery)</t>
  </si>
  <si>
    <t>Animal Husbandry (Animal husbandry)</t>
  </si>
  <si>
    <t>Bed and Breakfast (Home based business)</t>
  </si>
  <si>
    <t>Car Washing Station (Low Impact Industry)</t>
  </si>
  <si>
    <t>Catering Shop (Food &amp; drink outlet)</t>
  </si>
  <si>
    <t>Commercial Animal Keeping (Animal keeping)</t>
  </si>
  <si>
    <t>Contractor's Yard (Warehouse)</t>
  </si>
  <si>
    <t>Cultural Facilities (Community use)</t>
  </si>
  <si>
    <t>Display Home (Sales office)</t>
  </si>
  <si>
    <t>Fast Food Outlet (Food &amp; drink outlet)</t>
  </si>
  <si>
    <t>Funeral Director's Premises (Funeral parlour)</t>
  </si>
  <si>
    <t>General Industry (High impact industry)</t>
  </si>
  <si>
    <t>General Industry (Low impact industry)</t>
  </si>
  <si>
    <t>General Industry (Medium impact industry)</t>
  </si>
  <si>
    <t>General Industry (Noxious &amp; hazardous industries)</t>
  </si>
  <si>
    <t>General Industry (Research &amp; technology industry)</t>
  </si>
  <si>
    <t>Hotel (Hotel (non-res. component))</t>
  </si>
  <si>
    <t>Indoor Recreation (Club)</t>
  </si>
  <si>
    <t>Indoor Recreation (Function facility)</t>
  </si>
  <si>
    <t>Indoor Recreation (Indoor sport &amp; recreation facility)</t>
  </si>
  <si>
    <t>Indoor Recreation (Major sport, recreation &amp; entertainment facility)</t>
  </si>
  <si>
    <t>Indoor Recreation (Theatre)</t>
  </si>
  <si>
    <t>Indoor Recreation (Nightclub)</t>
  </si>
  <si>
    <t>Indoor Recreation (Tourist attraction)</t>
  </si>
  <si>
    <t>Institutional Residence (Community care centre)</t>
  </si>
  <si>
    <t>Institutional Residence (Correctional facility)</t>
  </si>
  <si>
    <t>Institutional Residence (Residential care facility)</t>
  </si>
  <si>
    <t>Intensive Animal Husbandry (Intensive animal industries)</t>
  </si>
  <si>
    <t>Landscape Supplies (Bulk landscape supplies)</t>
  </si>
  <si>
    <t>Local Utility (Utility installation)</t>
  </si>
  <si>
    <t>Major Telecommunications Facility (Telecommunications facility)</t>
  </si>
  <si>
    <t>Major Utility (Cemetery)</t>
  </si>
  <si>
    <t>Major Utility (Crematorium)</t>
  </si>
  <si>
    <t>Major Utility (Emergency services)</t>
  </si>
  <si>
    <t>Major Utility (Utility installation)</t>
  </si>
  <si>
    <t>Major Utility (Wind farm)</t>
  </si>
  <si>
    <t>Medical Centre (Health care services)</t>
  </si>
  <si>
    <t>Minor or Temporary Telecommunications Facility (Telecommunications facility)</t>
  </si>
  <si>
    <t>Outdoor Recreation (Major sport, recreation &amp; entertainment facility)</t>
  </si>
  <si>
    <t>Outdoor Recreation (Motor sport)</t>
  </si>
  <si>
    <t>Outdoor Recreation (Outdoor sport &amp; recreation)</t>
  </si>
  <si>
    <t>Parkland (Park)</t>
  </si>
  <si>
    <t>WATER AND SEWER</t>
  </si>
  <si>
    <t>Development Approval No.</t>
  </si>
  <si>
    <t>Decision Date</t>
  </si>
  <si>
    <t>TRANSPORT (ROADS)</t>
  </si>
  <si>
    <t>Accomodation (long term 1 or 2 bedroom)</t>
  </si>
  <si>
    <t>Accomodation (long term 3 or more bedroom)</t>
  </si>
  <si>
    <t>Accomodation (short term 1 or 2 bedroom)</t>
  </si>
  <si>
    <t>Accomodation (short term 3 or more bedroom)</t>
  </si>
  <si>
    <t>Places of assembly</t>
  </si>
  <si>
    <t>Education facility</t>
  </si>
  <si>
    <t>Indoor sport and recreational facility (court areas)</t>
  </si>
  <si>
    <t>Indoor sport and recreational facility (non-court areas)</t>
  </si>
  <si>
    <t>Specialised uses</t>
  </si>
  <si>
    <t>Minor uses</t>
  </si>
  <si>
    <t>Non-residential/non-accommodation demand &amp; gross maximum charge</t>
  </si>
  <si>
    <t>Residential/accomodation demand &amp; gross maximum charge</t>
  </si>
  <si>
    <t>Non-residential use rights &amp; gross maximum charge credit</t>
  </si>
  <si>
    <t>Residential and accomodation use rights &amp; gross maximum charge credit</t>
  </si>
  <si>
    <t>These are 'as of right' uses (vacant land) or the proposed uses (which would exist after the development is carried out), and may require reference to the Queensland Planning Provisions for sub-definition identifcation</t>
  </si>
  <si>
    <t>These are 'as of right' uses (vacant land) or the existing lawful uses which exist immediately before the development is carried out, and may require reference to the Queensland Planning Provisions for sub-definition identifcation</t>
  </si>
  <si>
    <t>Introduced maximum adopted infrastructure charge regime</t>
  </si>
  <si>
    <t>Charge Payable ($)</t>
  </si>
  <si>
    <t>Max. Charge Allocation ($)</t>
  </si>
  <si>
    <t>Charge Derived from the PSPs  ($)</t>
  </si>
  <si>
    <t>1/5 or part</t>
  </si>
  <si>
    <t>SPRP adjustment</t>
  </si>
  <si>
    <t>SUMMARY</t>
  </si>
  <si>
    <t>Maximum charge grouping</t>
  </si>
  <si>
    <t>Teaching</t>
  </si>
  <si>
    <t>Demand</t>
  </si>
  <si>
    <t>Credit</t>
  </si>
  <si>
    <t>Developer Contribution</t>
  </si>
  <si>
    <t>PARK</t>
  </si>
  <si>
    <t>STORMWATER</t>
  </si>
  <si>
    <t>MAXIMUM ADOPTED INFRASTRUCTURE CHARGES</t>
  </si>
  <si>
    <t>Applicable to the Adopted Infrastructure Charge Resolutions (City Plan 2005)</t>
  </si>
  <si>
    <t>Table 5.1 - Max std charge grouping</t>
  </si>
  <si>
    <t>Table 5.2 - Non-residential land use definitions (excl. accomodation uses)</t>
  </si>
  <si>
    <t>Table 5.3 - Residential land use definitions (incl. accomodation uses)</t>
  </si>
  <si>
    <t>Table 5.4 - Charge Rates (Non-residential, excl. accomodation uses)</t>
  </si>
  <si>
    <t>Table 5.5 - Charge Rates (Residential, and accomodation uses)</t>
  </si>
  <si>
    <r>
      <t>Impervious area (m</t>
    </r>
    <r>
      <rPr>
        <vertAlign val="superscript"/>
        <sz val="11"/>
        <rFont val="Arial"/>
        <family val="2"/>
      </rPr>
      <t>2</t>
    </r>
    <r>
      <rPr>
        <sz val="11"/>
        <rFont val="Arial"/>
        <family val="2"/>
      </rPr>
      <t>)</t>
    </r>
  </si>
  <si>
    <r>
      <t>Rate ($/m</t>
    </r>
    <r>
      <rPr>
        <vertAlign val="superscript"/>
        <sz val="10"/>
        <rFont val="Arial Narrow"/>
        <family val="2"/>
      </rPr>
      <t>2</t>
    </r>
    <r>
      <rPr>
        <sz val="10"/>
        <rFont val="Arial Narrow"/>
        <family val="2"/>
      </rPr>
      <t xml:space="preserve"> imp. area)</t>
    </r>
  </si>
  <si>
    <t>Fixed SPRP categories &amp; simplified SPRP calculations and allocations (as per COT v6.0)</t>
  </si>
  <si>
    <t>1.1</t>
  </si>
  <si>
    <t>Gross maximum charge</t>
  </si>
  <si>
    <t>Maximum charge credit</t>
  </si>
  <si>
    <t>NET MAXIMUM CHARGE</t>
  </si>
  <si>
    <t>(Demand)</t>
  </si>
  <si>
    <t>(Credit)</t>
  </si>
  <si>
    <t>Inflationary adjustments for June 2011</t>
  </si>
  <si>
    <t>1. This spreadsheet automates the calculation of developer contributions, to make life easier and consistent for development assessment staff.</t>
  </si>
  <si>
    <t>2. Each policy is represented by a spreadsheet, which contains all equivalency and charge rate data relevant to that infrastructure.</t>
  </si>
  <si>
    <t>3. The user is required to input data particular to the development in each spreadsheet - protection has been applied to non-input data cells.</t>
  </si>
  <si>
    <t>At time of deciding a development application</t>
  </si>
  <si>
    <t>1. Fill out the application details in the 'Summary' worksheet, then proceed through the other worksheets which represent the relevant policies.</t>
  </si>
  <si>
    <t>4. Reference is required to the policies for details of application, maps, etc. - this calculator is to be used in conjunction with those policies.</t>
  </si>
  <si>
    <t xml:space="preserve">2. Check the CPI and RBCI values are updated to the  2nd preceding financial quarter. - adjust if required   </t>
  </si>
  <si>
    <t>6. Please note the spreadsheet does not always progress to the stage of crediting for works-in-kind.</t>
  </si>
  <si>
    <t xml:space="preserve">to the 2nd preceding financial quarter.  </t>
  </si>
  <si>
    <t>5. The custodian will also update the workbook from time-to-time to accommodate policy amendments - be aware of the currency of the calculator.</t>
  </si>
  <si>
    <t>With compliments</t>
  </si>
  <si>
    <t>Darron Irwin</t>
  </si>
  <si>
    <t xml:space="preserve">MEng (civil), CPEng, NPER </t>
  </si>
  <si>
    <t>Infrastructure Planning Officer</t>
  </si>
  <si>
    <t>Strategic Planning</t>
  </si>
  <si>
    <t>This calculator is based on, but does not supercede the planning scheme policies for infrastructure. The currency, accuracy and validity of the calculations, including the underlying assumptions and interpretations of the policies are not guaranteed. In this respect, the user is referred to the actual planning scheme policies and provisions of the Sustainable Planning Act 2009.</t>
  </si>
  <si>
    <t>5a. Check the version is the most up-to-date (i.e., version 4.1 supersedes version 4.0) - use the new version if it applies, otherwise:</t>
  </si>
  <si>
    <t>6. Check the actual development corresponds with the calculations (including Waivers) - adjust if required</t>
  </si>
  <si>
    <t xml:space="preserve">7. Check that the CPI and RBCI values have been updated to those published by the Australian Bureau of Statistics, as applicable </t>
  </si>
  <si>
    <t>8. Print out the 'Summary' and present to the Developer/Customer Service Officer for payment and receipting.</t>
  </si>
  <si>
    <t>4. Attach a copy of the 'Summary' to the development permit</t>
  </si>
  <si>
    <t xml:space="preserve">5. Retrieve the file from the development application folder in Dataworks, </t>
  </si>
  <si>
    <t>3. Save the file  in the relevant development application folder in Dataworks for later reference.</t>
  </si>
  <si>
    <t>100m2  GFA</t>
  </si>
  <si>
    <t>unspecified</t>
  </si>
  <si>
    <t>Rate</t>
  </si>
  <si>
    <t xml:space="preserve">Development Equivalencies </t>
  </si>
  <si>
    <t>Allotment (Non-residential)</t>
  </si>
  <si>
    <r>
      <t>Allotment (Residential) &lt;200m</t>
    </r>
    <r>
      <rPr>
        <vertAlign val="superscript"/>
        <sz val="10"/>
        <rFont val="Arial"/>
        <family val="2"/>
      </rPr>
      <t>2</t>
    </r>
  </si>
  <si>
    <r>
      <t>Allotment (Residential)  200m</t>
    </r>
    <r>
      <rPr>
        <vertAlign val="superscript"/>
        <sz val="10"/>
        <rFont val="Arial"/>
        <family val="2"/>
      </rPr>
      <t>2</t>
    </r>
    <r>
      <rPr>
        <sz val="10"/>
        <rFont val="Arial"/>
        <family val="2"/>
      </rPr>
      <t xml:space="preserve"> to 299m</t>
    </r>
    <r>
      <rPr>
        <vertAlign val="superscript"/>
        <sz val="10"/>
        <rFont val="Arial"/>
        <family val="2"/>
      </rPr>
      <t>2</t>
    </r>
  </si>
  <si>
    <r>
      <t>Allotment (Residential)  300m</t>
    </r>
    <r>
      <rPr>
        <vertAlign val="superscript"/>
        <sz val="10"/>
        <rFont val="Arial"/>
        <family val="2"/>
      </rPr>
      <t>2</t>
    </r>
    <r>
      <rPr>
        <sz val="10"/>
        <rFont val="Arial"/>
        <family val="2"/>
      </rPr>
      <t xml:space="preserve"> to 399m</t>
    </r>
    <r>
      <rPr>
        <vertAlign val="superscript"/>
        <sz val="10"/>
        <rFont val="Arial"/>
        <family val="2"/>
      </rPr>
      <t>2</t>
    </r>
  </si>
  <si>
    <r>
      <t>Allotment (residential)  ≥ 400m</t>
    </r>
    <r>
      <rPr>
        <vertAlign val="superscript"/>
        <sz val="10"/>
        <rFont val="Arial"/>
        <family val="2"/>
      </rPr>
      <t xml:space="preserve">2 </t>
    </r>
  </si>
  <si>
    <t>-</t>
  </si>
  <si>
    <t>2</t>
  </si>
  <si>
    <t>EP Rate</t>
  </si>
  <si>
    <t>per unit (non-fixture)</t>
  </si>
  <si>
    <t>per fixt. Unit</t>
  </si>
  <si>
    <t>TBA*</t>
  </si>
  <si>
    <t>* TBA -  To be determined by Council, based on the nearest comparable use.</t>
  </si>
  <si>
    <t>Fixture Calculator</t>
  </si>
  <si>
    <t>Fixture</t>
  </si>
  <si>
    <t>Rating</t>
  </si>
  <si>
    <t>Amount</t>
  </si>
  <si>
    <t>Fixture Unit Ratings</t>
  </si>
  <si>
    <t>Ablution trough</t>
  </si>
  <si>
    <t>Autopsy table</t>
  </si>
  <si>
    <t>Bain-marie</t>
  </si>
  <si>
    <t>Bar sink (commercial)</t>
  </si>
  <si>
    <t>Bar sink (domestic)</t>
  </si>
  <si>
    <t>Basin</t>
  </si>
  <si>
    <t>Bath</t>
  </si>
  <si>
    <t>Bed pan steriliser &amp; washer (cistern)</t>
  </si>
  <si>
    <t>Bed pan steriliser &amp; washer (flush valve)</t>
  </si>
  <si>
    <t>Bidet</t>
  </si>
  <si>
    <t>Circular wash fountain</t>
  </si>
  <si>
    <t>Cleaner's sink</t>
  </si>
  <si>
    <t>Clothes washing machine (domestic)</t>
  </si>
  <si>
    <t>Combination pan room sink &amp; flushing bowl (flush valve)</t>
  </si>
  <si>
    <t>Dental unit</t>
  </si>
  <si>
    <t>Dishwasher (domestic)</t>
  </si>
  <si>
    <t>Drinking fountain</t>
  </si>
  <si>
    <t>Glass washing machine</t>
  </si>
  <si>
    <t>Group of fixtures in one room (bath, basin, shower, water closet)</t>
  </si>
  <si>
    <t>Kitchen sink</t>
  </si>
  <si>
    <t>Kitchen sink (commercial)</t>
  </si>
  <si>
    <t>Laboratory sink</t>
  </si>
  <si>
    <t>Laundry trough</t>
  </si>
  <si>
    <t>Potato peeler</t>
  </si>
  <si>
    <t>Refrigerated cabinet</t>
  </si>
  <si>
    <t>Sanitary napkin disposal unit</t>
  </si>
  <si>
    <t>Shower</t>
  </si>
  <si>
    <t>Shower bath</t>
  </si>
  <si>
    <t>Slop hopper (cistern)</t>
  </si>
  <si>
    <t>Slop hopper (flush valve)</t>
  </si>
  <si>
    <t>Steriliser</t>
  </si>
  <si>
    <t>Tundish</t>
  </si>
  <si>
    <t>Urinal (2.4m, or 4 stalls)</t>
  </si>
  <si>
    <t>Water closet (cistern)</t>
  </si>
  <si>
    <t>Water closet (flush valve)</t>
  </si>
  <si>
    <t>Total Ficture units</t>
  </si>
  <si>
    <r>
      <t xml:space="preserve">EPs </t>
    </r>
    <r>
      <rPr>
        <sz val="10"/>
        <rFont val="Arial"/>
        <family val="2"/>
      </rPr>
      <t xml:space="preserve"> ( 1EP / 5 f.u. or part thereof )</t>
    </r>
  </si>
  <si>
    <t>FIXTURE UNITS - EP CALCULATION</t>
  </si>
  <si>
    <r>
      <rPr>
        <b/>
        <u/>
        <sz val="10"/>
        <rFont val="Arial"/>
        <family val="2"/>
      </rPr>
      <t xml:space="preserve">Note: </t>
    </r>
    <r>
      <rPr>
        <b/>
        <sz val="10"/>
        <rFont val="Arial"/>
        <family val="2"/>
      </rPr>
      <t xml:space="preserve">   </t>
    </r>
    <r>
      <rPr>
        <sz val="10"/>
        <rFont val="Arial"/>
        <family val="2"/>
      </rPr>
      <t>There are two 'Indoor sport and recreational facility' on the drop down list - first one will calculate charge for court areas and the next one for non-court areas. Note that the charge rate is different for court areas and non-court areas.  So, first select the first one on the list and enter court areas in the entry fields and on the next row select the second one from the drop down list and enter non court areas in the entry field.</t>
    </r>
  </si>
  <si>
    <t>(i) updated ABS indices for Dec '11   (ii) added provision for fixture calculation on 'sewer &amp; Water'  (iii) corrected  'SPRP max' charge rate for '1 or 2 bedroom dwelling' (iv) added provision on 'SPRP max' to show instruction on selection of ' Indoor recreation (Indoor sport &amp; recreation facility)'.</t>
  </si>
  <si>
    <t>(i) Updated for Jun '12 indices (ii) Provided option for inflationary adjustment for park as per condition of approval.</t>
  </si>
  <si>
    <t>(i) Amended instructions and notes on welcome sheet  (ii)  Added commentary to summary sheet stating periodic updates of indexation  
(iii) Updated ABS indices for Sept. '11   
(iv) Applied GFA - fixture unit conversion relationship for Sewer &amp; Water infrastructure charge (Infrastructure Worksheet; DWX-16861023)</t>
  </si>
  <si>
    <t>(i) Updated for inflationary adjustment for Sep 2012 indices  (ii) Corrected F.U/m² GFA rate for sales or hire yard (Sewer &amp; Water)</t>
  </si>
  <si>
    <t>fixture unit/unit</t>
  </si>
  <si>
    <r>
      <t>21 +7.54 f.u./100m</t>
    </r>
    <r>
      <rPr>
        <vertAlign val="superscript"/>
        <sz val="10"/>
        <rFont val="Arial"/>
        <family val="2"/>
      </rPr>
      <t>2</t>
    </r>
    <r>
      <rPr>
        <sz val="10"/>
        <rFont val="Arial"/>
        <family val="2"/>
      </rPr>
      <t xml:space="preserve"> GFA</t>
    </r>
  </si>
  <si>
    <t>9 +5.07 f.u./100m2 GFA</t>
  </si>
  <si>
    <t>fixture unit</t>
  </si>
  <si>
    <t>(i) Updated for inflationary adjustment for Dec 2012 indices   (ii) Removed check box control from Parks for inflationary adjustment
(iii) Added note for print error</t>
  </si>
  <si>
    <t>(i) 'Updated for inflationary adjustment for March 2013 indices (ii) Added note for Water &amp; sewer demand rate for 'Showroom' .</t>
  </si>
  <si>
    <t>6.10</t>
  </si>
  <si>
    <t>For development applications that are approved from 1 July 2011 to 30 June 2012</t>
  </si>
  <si>
    <t>Updated for inflationary adjustment for Sep 2013 indices</t>
  </si>
  <si>
    <t>Updated for inflationary adjustment for June 2013 indices</t>
  </si>
  <si>
    <t>Updated for inflationary adjustment for Dec 2013 indices</t>
  </si>
  <si>
    <t>Nominal Charge Payable ($)</t>
  </si>
  <si>
    <t>Updated for inflationary adjustment for June 2014 indices</t>
  </si>
  <si>
    <t>(i) Updated for inflationary adjustment for March 2014 indices (ii) Applied adjustment in Summary for rounding error</t>
  </si>
  <si>
    <t>Updated for Sep '14 indices</t>
  </si>
  <si>
    <t>Updated for Dec '14 indices</t>
  </si>
  <si>
    <t>Updated for Mar '15 indices</t>
  </si>
  <si>
    <t>Updated for Jun '15 indicies</t>
  </si>
  <si>
    <t>Updated for Sep '15 indices</t>
  </si>
  <si>
    <t>6.20</t>
  </si>
  <si>
    <t>Updated for Dec '15 indices</t>
  </si>
  <si>
    <t>Updated for Mar '16 indices</t>
  </si>
  <si>
    <t>Updated for Jun '16 indices and cap increases.</t>
  </si>
  <si>
    <t>Base rate ($/unit) Jul '16</t>
  </si>
  <si>
    <r>
      <t>Base rate ($/m</t>
    </r>
    <r>
      <rPr>
        <vertAlign val="superscript"/>
        <sz val="10"/>
        <rFont val="Arial Narrow"/>
        <family val="2"/>
      </rPr>
      <t>2</t>
    </r>
    <r>
      <rPr>
        <sz val="10"/>
        <rFont val="Arial Narrow"/>
        <family val="2"/>
      </rPr>
      <t xml:space="preserve"> imp. area) Jul '16</t>
    </r>
  </si>
  <si>
    <t>Updated for Sep '16 indices</t>
  </si>
  <si>
    <t>Updated for Dec '16 indices</t>
  </si>
  <si>
    <t>Updated for Mar '17 indicies</t>
  </si>
  <si>
    <t>Updated for Jun '17 indicies</t>
  </si>
  <si>
    <t>Updated for SEP 17 indicies</t>
  </si>
  <si>
    <t>Updated for DEC 17 indicies</t>
  </si>
  <si>
    <t>Updated for March 18 indicies</t>
  </si>
  <si>
    <t>6.30</t>
  </si>
  <si>
    <t>Updated for June 18 indicies</t>
  </si>
  <si>
    <t>Updated indicies</t>
  </si>
  <si>
    <t>Payment quarter</t>
  </si>
  <si>
    <t>Index.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</si>
</sst>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quot;$&quot;* #,##0.00_-;_-&quot;$&quot;* &quot;-&quot;??_-;_-@_-"/>
    <numFmt numFmtId="43" formatCode="_-* #,##0.00_-;\-* #,##0.00_-;_-* &quot;-&quot;??_-;_-@_-"/>
    <numFmt numFmtId="164" formatCode="_-* #,##0.0_-;\-* #,##0.0_-;_-* &quot;-&quot;??_-;_-@_-"/>
    <numFmt numFmtId="165" formatCode="_-* #,##0_-;\-* #,##0_-;_-* &quot;-&quot;??_-;_-@_-"/>
    <numFmt numFmtId="166" formatCode="_-* #,##0.000_-;\-* #,##0.000_-;_-* &quot;-&quot;??_-;_-@_-"/>
    <numFmt numFmtId="167" formatCode="0.0"/>
    <numFmt numFmtId="168" formatCode="0.000"/>
    <numFmt numFmtId="169" formatCode="_-&quot;$&quot;* #,##0_-;\-&quot;$&quot;* #,##0_-;_-&quot;$&quot;* &quot;-&quot;??_-;_-@_-"/>
    <numFmt numFmtId="170" formatCode="0.0000"/>
    <numFmt numFmtId="171" formatCode="[$-C09]d\ mmmm\ yyyy;@"/>
    <numFmt numFmtId="172" formatCode="d/mm/yyyy;@"/>
    <numFmt numFmtId="173" formatCode="mmm\ \'yy"/>
  </numFmts>
  <fonts count="58" x14ac:knownFonts="1">
    <font>
      <sz val="10"/>
      <name val="Arial"/>
    </font>
    <font>
      <sz val="11"/>
      <color theme="1"/>
      <name val="Calibri"/>
      <family val="2"/>
      <scheme val="minor"/>
    </font>
    <font>
      <sz val="10"/>
      <name val="Arial"/>
      <family val="2"/>
    </font>
    <font>
      <sz val="8"/>
      <name val="Arial"/>
      <family val="2"/>
    </font>
    <font>
      <b/>
      <sz val="10"/>
      <name val="Arial"/>
      <family val="2"/>
    </font>
    <font>
      <u/>
      <sz val="10"/>
      <name val="Arial"/>
      <family val="2"/>
    </font>
    <font>
      <b/>
      <u/>
      <sz val="10"/>
      <name val="Arial"/>
      <family val="2"/>
    </font>
    <font>
      <b/>
      <sz val="12"/>
      <name val="Arial"/>
      <family val="2"/>
    </font>
    <font>
      <u val="singleAccounting"/>
      <sz val="10"/>
      <name val="Arial"/>
      <family val="2"/>
    </font>
    <font>
      <b/>
      <u val="doubleAccounting"/>
      <sz val="10"/>
      <name val="Arial"/>
      <family val="2"/>
    </font>
    <font>
      <sz val="10"/>
      <name val="Arial"/>
      <family val="2"/>
    </font>
    <font>
      <sz val="24"/>
      <name val="Arial"/>
      <family val="2"/>
    </font>
    <font>
      <sz val="18"/>
      <name val="Arial"/>
      <family val="2"/>
    </font>
    <font>
      <sz val="8"/>
      <name val="Arial"/>
      <family val="2"/>
    </font>
    <font>
      <u val="singleAccounting"/>
      <sz val="10"/>
      <name val="Arial"/>
      <family val="2"/>
    </font>
    <font>
      <b/>
      <sz val="8"/>
      <name val="Arial"/>
      <family val="2"/>
    </font>
    <font>
      <sz val="11"/>
      <name val="Arial"/>
      <family val="2"/>
    </font>
    <font>
      <sz val="12"/>
      <name val="Arial"/>
      <family val="2"/>
    </font>
    <font>
      <b/>
      <sz val="11"/>
      <name val="Arial"/>
      <family val="2"/>
    </font>
    <font>
      <b/>
      <sz val="11"/>
      <name val="Arial"/>
      <family val="2"/>
    </font>
    <font>
      <sz val="11"/>
      <name val="Arial"/>
      <family val="2"/>
    </font>
    <font>
      <u/>
      <sz val="9"/>
      <name val="Arial"/>
      <family val="2"/>
    </font>
    <font>
      <b/>
      <u/>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perscript"/>
      <sz val="11"/>
      <name val="Arial"/>
      <family val="2"/>
    </font>
    <font>
      <sz val="10"/>
      <color indexed="10"/>
      <name val="Arial"/>
      <family val="2"/>
    </font>
    <font>
      <b/>
      <sz val="10"/>
      <name val="Arial Narrow"/>
      <family val="2"/>
    </font>
    <font>
      <sz val="10"/>
      <name val="Arial Narrow"/>
      <family val="2"/>
    </font>
    <font>
      <b/>
      <sz val="11"/>
      <name val="Arial Narrow"/>
      <family val="2"/>
    </font>
    <font>
      <sz val="11"/>
      <name val="Arial Narrow"/>
      <family val="2"/>
    </font>
    <font>
      <sz val="9"/>
      <name val="Arial Narrow"/>
      <family val="2"/>
    </font>
    <font>
      <vertAlign val="superscript"/>
      <sz val="10"/>
      <name val="Arial Narrow"/>
      <family val="2"/>
    </font>
    <font>
      <vertAlign val="superscript"/>
      <sz val="10"/>
      <name val="Arial"/>
      <family val="2"/>
    </font>
    <font>
      <sz val="10"/>
      <name val="Arial"/>
      <family val="2"/>
    </font>
    <font>
      <sz val="10"/>
      <name val="Arial"/>
      <family val="2"/>
    </font>
    <font>
      <sz val="9"/>
      <name val="Arial"/>
      <family val="2"/>
    </font>
    <font>
      <sz val="10"/>
      <name val="Arial"/>
      <family val="2"/>
    </font>
    <font>
      <u/>
      <sz val="10"/>
      <color indexed="12"/>
      <name val="Arial"/>
      <family val="2"/>
    </font>
    <font>
      <sz val="10"/>
      <color theme="1"/>
      <name val="Arial"/>
      <family val="2"/>
    </font>
    <font>
      <sz val="11"/>
      <color theme="1"/>
      <name val="Calibri"/>
      <family val="2"/>
      <scheme val="minor"/>
    </font>
    <font>
      <sz val="8"/>
      <color theme="1"/>
      <name val="Arial"/>
      <family val="2"/>
    </font>
    <font>
      <sz val="1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4"/>
        <bgColor indexed="64"/>
      </patternFill>
    </fill>
    <fill>
      <patternFill patternType="solid">
        <fgColor theme="8" tint="0.799981688894314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850">
    <xf numFmtId="0" fontId="0" fillId="0" borderId="0"/>
    <xf numFmtId="0" fontId="23" fillId="2" borderId="0" applyNumberFormat="0" applyBorder="0" applyAlignment="0" applyProtection="0"/>
    <xf numFmtId="171" fontId="23" fillId="2" borderId="0" applyNumberFormat="0" applyBorder="0" applyAlignment="0" applyProtection="0"/>
    <xf numFmtId="0" fontId="23" fillId="2" borderId="0" applyNumberFormat="0" applyBorder="0" applyAlignment="0" applyProtection="0"/>
    <xf numFmtId="171" fontId="23" fillId="2" borderId="0" applyNumberFormat="0" applyBorder="0" applyAlignment="0" applyProtection="0"/>
    <xf numFmtId="171" fontId="23" fillId="2" borderId="0" applyNumberFormat="0" applyBorder="0" applyAlignment="0" applyProtection="0"/>
    <xf numFmtId="171" fontId="23" fillId="2" borderId="0" applyNumberFormat="0" applyBorder="0" applyAlignment="0" applyProtection="0"/>
    <xf numFmtId="171"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171" fontId="23" fillId="2" borderId="0" applyNumberFormat="0" applyBorder="0" applyAlignment="0" applyProtection="0"/>
    <xf numFmtId="0" fontId="23" fillId="2" borderId="0" applyNumberFormat="0" applyBorder="0" applyAlignment="0" applyProtection="0"/>
    <xf numFmtId="171" fontId="23" fillId="2" borderId="0" applyNumberFormat="0" applyBorder="0" applyAlignment="0" applyProtection="0"/>
    <xf numFmtId="171" fontId="23" fillId="2" borderId="0" applyNumberFormat="0" applyBorder="0" applyAlignment="0" applyProtection="0"/>
    <xf numFmtId="171" fontId="23" fillId="2" borderId="0" applyNumberFormat="0" applyBorder="0" applyAlignment="0" applyProtection="0"/>
    <xf numFmtId="0" fontId="23" fillId="2" borderId="0" applyNumberFormat="0" applyBorder="0" applyAlignment="0" applyProtection="0"/>
    <xf numFmtId="171"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171"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171" fontId="23" fillId="3" borderId="0" applyNumberFormat="0" applyBorder="0" applyAlignment="0" applyProtection="0"/>
    <xf numFmtId="0" fontId="23" fillId="3" borderId="0" applyNumberFormat="0" applyBorder="0" applyAlignment="0" applyProtection="0"/>
    <xf numFmtId="171" fontId="23" fillId="3" borderId="0" applyNumberFormat="0" applyBorder="0" applyAlignment="0" applyProtection="0"/>
    <xf numFmtId="171" fontId="23" fillId="3" borderId="0" applyNumberFormat="0" applyBorder="0" applyAlignment="0" applyProtection="0"/>
    <xf numFmtId="171" fontId="23" fillId="3" borderId="0" applyNumberFormat="0" applyBorder="0" applyAlignment="0" applyProtection="0"/>
    <xf numFmtId="171"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171" fontId="23" fillId="3" borderId="0" applyNumberFormat="0" applyBorder="0" applyAlignment="0" applyProtection="0"/>
    <xf numFmtId="0" fontId="23" fillId="3" borderId="0" applyNumberFormat="0" applyBorder="0" applyAlignment="0" applyProtection="0"/>
    <xf numFmtId="171" fontId="23" fillId="3" borderId="0" applyNumberFormat="0" applyBorder="0" applyAlignment="0" applyProtection="0"/>
    <xf numFmtId="171" fontId="23" fillId="3" borderId="0" applyNumberFormat="0" applyBorder="0" applyAlignment="0" applyProtection="0"/>
    <xf numFmtId="171" fontId="23" fillId="3" borderId="0" applyNumberFormat="0" applyBorder="0" applyAlignment="0" applyProtection="0"/>
    <xf numFmtId="0" fontId="23" fillId="3" borderId="0" applyNumberFormat="0" applyBorder="0" applyAlignment="0" applyProtection="0"/>
    <xf numFmtId="171"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171"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171" fontId="23" fillId="4" borderId="0" applyNumberFormat="0" applyBorder="0" applyAlignment="0" applyProtection="0"/>
    <xf numFmtId="0" fontId="23" fillId="4" borderId="0" applyNumberFormat="0" applyBorder="0" applyAlignment="0" applyProtection="0"/>
    <xf numFmtId="171" fontId="23" fillId="4" borderId="0" applyNumberFormat="0" applyBorder="0" applyAlignment="0" applyProtection="0"/>
    <xf numFmtId="171" fontId="23" fillId="4" borderId="0" applyNumberFormat="0" applyBorder="0" applyAlignment="0" applyProtection="0"/>
    <xf numFmtId="171" fontId="23" fillId="4" borderId="0" applyNumberFormat="0" applyBorder="0" applyAlignment="0" applyProtection="0"/>
    <xf numFmtId="171"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171" fontId="23" fillId="4" borderId="0" applyNumberFormat="0" applyBorder="0" applyAlignment="0" applyProtection="0"/>
    <xf numFmtId="0" fontId="23" fillId="4" borderId="0" applyNumberFormat="0" applyBorder="0" applyAlignment="0" applyProtection="0"/>
    <xf numFmtId="171" fontId="23" fillId="4" borderId="0" applyNumberFormat="0" applyBorder="0" applyAlignment="0" applyProtection="0"/>
    <xf numFmtId="171" fontId="23" fillId="4" borderId="0" applyNumberFormat="0" applyBorder="0" applyAlignment="0" applyProtection="0"/>
    <xf numFmtId="171" fontId="23" fillId="4" borderId="0" applyNumberFormat="0" applyBorder="0" applyAlignment="0" applyProtection="0"/>
    <xf numFmtId="0" fontId="23" fillId="4" borderId="0" applyNumberFormat="0" applyBorder="0" applyAlignment="0" applyProtection="0"/>
    <xf numFmtId="171"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171"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171" fontId="23" fillId="5" borderId="0" applyNumberFormat="0" applyBorder="0" applyAlignment="0" applyProtection="0"/>
    <xf numFmtId="0" fontId="23" fillId="5" borderId="0" applyNumberFormat="0" applyBorder="0" applyAlignment="0" applyProtection="0"/>
    <xf numFmtId="171" fontId="23" fillId="5" borderId="0" applyNumberFormat="0" applyBorder="0" applyAlignment="0" applyProtection="0"/>
    <xf numFmtId="171" fontId="23" fillId="5" borderId="0" applyNumberFormat="0" applyBorder="0" applyAlignment="0" applyProtection="0"/>
    <xf numFmtId="171" fontId="23" fillId="5" borderId="0" applyNumberFormat="0" applyBorder="0" applyAlignment="0" applyProtection="0"/>
    <xf numFmtId="171"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71" fontId="23" fillId="5" borderId="0" applyNumberFormat="0" applyBorder="0" applyAlignment="0" applyProtection="0"/>
    <xf numFmtId="0" fontId="23" fillId="5" borderId="0" applyNumberFormat="0" applyBorder="0" applyAlignment="0" applyProtection="0"/>
    <xf numFmtId="171" fontId="23" fillId="5" borderId="0" applyNumberFormat="0" applyBorder="0" applyAlignment="0" applyProtection="0"/>
    <xf numFmtId="171" fontId="23" fillId="5" borderId="0" applyNumberFormat="0" applyBorder="0" applyAlignment="0" applyProtection="0"/>
    <xf numFmtId="171" fontId="23" fillId="5" borderId="0" applyNumberFormat="0" applyBorder="0" applyAlignment="0" applyProtection="0"/>
    <xf numFmtId="0" fontId="23" fillId="5" borderId="0" applyNumberFormat="0" applyBorder="0" applyAlignment="0" applyProtection="0"/>
    <xf numFmtId="171"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71"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171" fontId="23" fillId="6" borderId="0" applyNumberFormat="0" applyBorder="0" applyAlignment="0" applyProtection="0"/>
    <xf numFmtId="0" fontId="23" fillId="6" borderId="0" applyNumberFormat="0" applyBorder="0" applyAlignment="0" applyProtection="0"/>
    <xf numFmtId="171" fontId="23" fillId="6" borderId="0" applyNumberFormat="0" applyBorder="0" applyAlignment="0" applyProtection="0"/>
    <xf numFmtId="171" fontId="23" fillId="6" borderId="0" applyNumberFormat="0" applyBorder="0" applyAlignment="0" applyProtection="0"/>
    <xf numFmtId="171" fontId="23" fillId="6" borderId="0" applyNumberFormat="0" applyBorder="0" applyAlignment="0" applyProtection="0"/>
    <xf numFmtId="171"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171" fontId="23" fillId="6" borderId="0" applyNumberFormat="0" applyBorder="0" applyAlignment="0" applyProtection="0"/>
    <xf numFmtId="0" fontId="23" fillId="6" borderId="0" applyNumberFormat="0" applyBorder="0" applyAlignment="0" applyProtection="0"/>
    <xf numFmtId="171" fontId="23" fillId="6" borderId="0" applyNumberFormat="0" applyBorder="0" applyAlignment="0" applyProtection="0"/>
    <xf numFmtId="171" fontId="23" fillId="6" borderId="0" applyNumberFormat="0" applyBorder="0" applyAlignment="0" applyProtection="0"/>
    <xf numFmtId="171" fontId="23" fillId="6" borderId="0" applyNumberFormat="0" applyBorder="0" applyAlignment="0" applyProtection="0"/>
    <xf numFmtId="0" fontId="23" fillId="6" borderId="0" applyNumberFormat="0" applyBorder="0" applyAlignment="0" applyProtection="0"/>
    <xf numFmtId="171"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171"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171" fontId="23" fillId="7" borderId="0" applyNumberFormat="0" applyBorder="0" applyAlignment="0" applyProtection="0"/>
    <xf numFmtId="0" fontId="23" fillId="7" borderId="0" applyNumberFormat="0" applyBorder="0" applyAlignment="0" applyProtection="0"/>
    <xf numFmtId="171" fontId="23" fillId="7" borderId="0" applyNumberFormat="0" applyBorder="0" applyAlignment="0" applyProtection="0"/>
    <xf numFmtId="171" fontId="23" fillId="7" borderId="0" applyNumberFormat="0" applyBorder="0" applyAlignment="0" applyProtection="0"/>
    <xf numFmtId="171" fontId="23" fillId="7" borderId="0" applyNumberFormat="0" applyBorder="0" applyAlignment="0" applyProtection="0"/>
    <xf numFmtId="171"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171" fontId="23" fillId="7" borderId="0" applyNumberFormat="0" applyBorder="0" applyAlignment="0" applyProtection="0"/>
    <xf numFmtId="0" fontId="23" fillId="7" borderId="0" applyNumberFormat="0" applyBorder="0" applyAlignment="0" applyProtection="0"/>
    <xf numFmtId="171" fontId="23" fillId="7" borderId="0" applyNumberFormat="0" applyBorder="0" applyAlignment="0" applyProtection="0"/>
    <xf numFmtId="171" fontId="23" fillId="7" borderId="0" applyNumberFormat="0" applyBorder="0" applyAlignment="0" applyProtection="0"/>
    <xf numFmtId="171" fontId="23" fillId="7" borderId="0" applyNumberFormat="0" applyBorder="0" applyAlignment="0" applyProtection="0"/>
    <xf numFmtId="0" fontId="23" fillId="7" borderId="0" applyNumberFormat="0" applyBorder="0" applyAlignment="0" applyProtection="0"/>
    <xf numFmtId="171"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171"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171" fontId="23" fillId="8" borderId="0" applyNumberFormat="0" applyBorder="0" applyAlignment="0" applyProtection="0"/>
    <xf numFmtId="0" fontId="23" fillId="8" borderId="0" applyNumberFormat="0" applyBorder="0" applyAlignment="0" applyProtection="0"/>
    <xf numFmtId="171" fontId="23" fillId="8" borderId="0" applyNumberFormat="0" applyBorder="0" applyAlignment="0" applyProtection="0"/>
    <xf numFmtId="171" fontId="23" fillId="8" borderId="0" applyNumberFormat="0" applyBorder="0" applyAlignment="0" applyProtection="0"/>
    <xf numFmtId="171" fontId="23" fillId="8" borderId="0" applyNumberFormat="0" applyBorder="0" applyAlignment="0" applyProtection="0"/>
    <xf numFmtId="171"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171" fontId="23" fillId="8" borderId="0" applyNumberFormat="0" applyBorder="0" applyAlignment="0" applyProtection="0"/>
    <xf numFmtId="0" fontId="23" fillId="8" borderId="0" applyNumberFormat="0" applyBorder="0" applyAlignment="0" applyProtection="0"/>
    <xf numFmtId="171" fontId="23" fillId="8" borderId="0" applyNumberFormat="0" applyBorder="0" applyAlignment="0" applyProtection="0"/>
    <xf numFmtId="171" fontId="23" fillId="8" borderId="0" applyNumberFormat="0" applyBorder="0" applyAlignment="0" applyProtection="0"/>
    <xf numFmtId="171" fontId="23" fillId="8" borderId="0" applyNumberFormat="0" applyBorder="0" applyAlignment="0" applyProtection="0"/>
    <xf numFmtId="0" fontId="23" fillId="8" borderId="0" applyNumberFormat="0" applyBorder="0" applyAlignment="0" applyProtection="0"/>
    <xf numFmtId="171"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171"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171" fontId="23" fillId="9" borderId="0" applyNumberFormat="0" applyBorder="0" applyAlignment="0" applyProtection="0"/>
    <xf numFmtId="0" fontId="23" fillId="9" borderId="0" applyNumberFormat="0" applyBorder="0" applyAlignment="0" applyProtection="0"/>
    <xf numFmtId="171" fontId="23" fillId="9" borderId="0" applyNumberFormat="0" applyBorder="0" applyAlignment="0" applyProtection="0"/>
    <xf numFmtId="171" fontId="23" fillId="9" borderId="0" applyNumberFormat="0" applyBorder="0" applyAlignment="0" applyProtection="0"/>
    <xf numFmtId="171" fontId="23" fillId="9" borderId="0" applyNumberFormat="0" applyBorder="0" applyAlignment="0" applyProtection="0"/>
    <xf numFmtId="171"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171" fontId="23" fillId="9" borderId="0" applyNumberFormat="0" applyBorder="0" applyAlignment="0" applyProtection="0"/>
    <xf numFmtId="0" fontId="23" fillId="9" borderId="0" applyNumberFormat="0" applyBorder="0" applyAlignment="0" applyProtection="0"/>
    <xf numFmtId="171" fontId="23" fillId="9" borderId="0" applyNumberFormat="0" applyBorder="0" applyAlignment="0" applyProtection="0"/>
    <xf numFmtId="171" fontId="23" fillId="9" borderId="0" applyNumberFormat="0" applyBorder="0" applyAlignment="0" applyProtection="0"/>
    <xf numFmtId="171" fontId="23" fillId="9" borderId="0" applyNumberFormat="0" applyBorder="0" applyAlignment="0" applyProtection="0"/>
    <xf numFmtId="0" fontId="23" fillId="9" borderId="0" applyNumberFormat="0" applyBorder="0" applyAlignment="0" applyProtection="0"/>
    <xf numFmtId="171"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171"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171" fontId="23" fillId="10" borderId="0" applyNumberFormat="0" applyBorder="0" applyAlignment="0" applyProtection="0"/>
    <xf numFmtId="0" fontId="23" fillId="10" borderId="0" applyNumberFormat="0" applyBorder="0" applyAlignment="0" applyProtection="0"/>
    <xf numFmtId="171" fontId="23" fillId="10" borderId="0" applyNumberFormat="0" applyBorder="0" applyAlignment="0" applyProtection="0"/>
    <xf numFmtId="171" fontId="23" fillId="10" borderId="0" applyNumberFormat="0" applyBorder="0" applyAlignment="0" applyProtection="0"/>
    <xf numFmtId="171" fontId="23" fillId="10" borderId="0" applyNumberFormat="0" applyBorder="0" applyAlignment="0" applyProtection="0"/>
    <xf numFmtId="171"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171" fontId="23" fillId="10" borderId="0" applyNumberFormat="0" applyBorder="0" applyAlignment="0" applyProtection="0"/>
    <xf numFmtId="0" fontId="23" fillId="10" borderId="0" applyNumberFormat="0" applyBorder="0" applyAlignment="0" applyProtection="0"/>
    <xf numFmtId="171" fontId="23" fillId="10" borderId="0" applyNumberFormat="0" applyBorder="0" applyAlignment="0" applyProtection="0"/>
    <xf numFmtId="171" fontId="23" fillId="10" borderId="0" applyNumberFormat="0" applyBorder="0" applyAlignment="0" applyProtection="0"/>
    <xf numFmtId="171" fontId="23" fillId="10" borderId="0" applyNumberFormat="0" applyBorder="0" applyAlignment="0" applyProtection="0"/>
    <xf numFmtId="0" fontId="23" fillId="10" borderId="0" applyNumberFormat="0" applyBorder="0" applyAlignment="0" applyProtection="0"/>
    <xf numFmtId="171"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171"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171" fontId="23" fillId="5" borderId="0" applyNumberFormat="0" applyBorder="0" applyAlignment="0" applyProtection="0"/>
    <xf numFmtId="0" fontId="23" fillId="5" borderId="0" applyNumberFormat="0" applyBorder="0" applyAlignment="0" applyProtection="0"/>
    <xf numFmtId="171" fontId="23" fillId="5" borderId="0" applyNumberFormat="0" applyBorder="0" applyAlignment="0" applyProtection="0"/>
    <xf numFmtId="171" fontId="23" fillId="5" borderId="0" applyNumberFormat="0" applyBorder="0" applyAlignment="0" applyProtection="0"/>
    <xf numFmtId="171" fontId="23" fillId="5" borderId="0" applyNumberFormat="0" applyBorder="0" applyAlignment="0" applyProtection="0"/>
    <xf numFmtId="171"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71" fontId="23" fillId="5" borderId="0" applyNumberFormat="0" applyBorder="0" applyAlignment="0" applyProtection="0"/>
    <xf numFmtId="0" fontId="23" fillId="5" borderId="0" applyNumberFormat="0" applyBorder="0" applyAlignment="0" applyProtection="0"/>
    <xf numFmtId="171" fontId="23" fillId="5" borderId="0" applyNumberFormat="0" applyBorder="0" applyAlignment="0" applyProtection="0"/>
    <xf numFmtId="171" fontId="23" fillId="5" borderId="0" applyNumberFormat="0" applyBorder="0" applyAlignment="0" applyProtection="0"/>
    <xf numFmtId="171" fontId="23" fillId="5" borderId="0" applyNumberFormat="0" applyBorder="0" applyAlignment="0" applyProtection="0"/>
    <xf numFmtId="0" fontId="23" fillId="5" borderId="0" applyNumberFormat="0" applyBorder="0" applyAlignment="0" applyProtection="0"/>
    <xf numFmtId="171"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71"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171" fontId="23" fillId="8" borderId="0" applyNumberFormat="0" applyBorder="0" applyAlignment="0" applyProtection="0"/>
    <xf numFmtId="0" fontId="23" fillId="8" borderId="0" applyNumberFormat="0" applyBorder="0" applyAlignment="0" applyProtection="0"/>
    <xf numFmtId="171" fontId="23" fillId="8" borderId="0" applyNumberFormat="0" applyBorder="0" applyAlignment="0" applyProtection="0"/>
    <xf numFmtId="171" fontId="23" fillId="8" borderId="0" applyNumberFormat="0" applyBorder="0" applyAlignment="0" applyProtection="0"/>
    <xf numFmtId="171" fontId="23" fillId="8" borderId="0" applyNumberFormat="0" applyBorder="0" applyAlignment="0" applyProtection="0"/>
    <xf numFmtId="171"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171" fontId="23" fillId="8" borderId="0" applyNumberFormat="0" applyBorder="0" applyAlignment="0" applyProtection="0"/>
    <xf numFmtId="0" fontId="23" fillId="8" borderId="0" applyNumberFormat="0" applyBorder="0" applyAlignment="0" applyProtection="0"/>
    <xf numFmtId="171" fontId="23" fillId="8" borderId="0" applyNumberFormat="0" applyBorder="0" applyAlignment="0" applyProtection="0"/>
    <xf numFmtId="171" fontId="23" fillId="8" borderId="0" applyNumberFormat="0" applyBorder="0" applyAlignment="0" applyProtection="0"/>
    <xf numFmtId="171" fontId="23" fillId="8" borderId="0" applyNumberFormat="0" applyBorder="0" applyAlignment="0" applyProtection="0"/>
    <xf numFmtId="0" fontId="23" fillId="8" borderId="0" applyNumberFormat="0" applyBorder="0" applyAlignment="0" applyProtection="0"/>
    <xf numFmtId="171"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171"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171" fontId="23" fillId="11" borderId="0" applyNumberFormat="0" applyBorder="0" applyAlignment="0" applyProtection="0"/>
    <xf numFmtId="0" fontId="23" fillId="11" borderId="0" applyNumberFormat="0" applyBorder="0" applyAlignment="0" applyProtection="0"/>
    <xf numFmtId="171" fontId="23" fillId="11" borderId="0" applyNumberFormat="0" applyBorder="0" applyAlignment="0" applyProtection="0"/>
    <xf numFmtId="171" fontId="23" fillId="11" borderId="0" applyNumberFormat="0" applyBorder="0" applyAlignment="0" applyProtection="0"/>
    <xf numFmtId="171" fontId="23" fillId="11" borderId="0" applyNumberFormat="0" applyBorder="0" applyAlignment="0" applyProtection="0"/>
    <xf numFmtId="171"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171" fontId="23" fillId="11" borderId="0" applyNumberFormat="0" applyBorder="0" applyAlignment="0" applyProtection="0"/>
    <xf numFmtId="0" fontId="23" fillId="11" borderId="0" applyNumberFormat="0" applyBorder="0" applyAlignment="0" applyProtection="0"/>
    <xf numFmtId="171" fontId="23" fillId="11" borderId="0" applyNumberFormat="0" applyBorder="0" applyAlignment="0" applyProtection="0"/>
    <xf numFmtId="171" fontId="23" fillId="11" borderId="0" applyNumberFormat="0" applyBorder="0" applyAlignment="0" applyProtection="0"/>
    <xf numFmtId="171" fontId="23" fillId="11" borderId="0" applyNumberFormat="0" applyBorder="0" applyAlignment="0" applyProtection="0"/>
    <xf numFmtId="0" fontId="23" fillId="11" borderId="0" applyNumberFormat="0" applyBorder="0" applyAlignment="0" applyProtection="0"/>
    <xf numFmtId="171"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171"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171" fontId="24" fillId="12" borderId="0" applyNumberFormat="0" applyBorder="0" applyAlignment="0" applyProtection="0"/>
    <xf numFmtId="0" fontId="24" fillId="12" borderId="0" applyNumberFormat="0" applyBorder="0" applyAlignment="0" applyProtection="0"/>
    <xf numFmtId="171"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171" fontId="24" fillId="12" borderId="0" applyNumberFormat="0" applyBorder="0" applyAlignment="0" applyProtection="0"/>
    <xf numFmtId="171" fontId="24" fillId="12" borderId="0" applyNumberFormat="0" applyBorder="0" applyAlignment="0" applyProtection="0"/>
    <xf numFmtId="0" fontId="24" fillId="12" borderId="0" applyNumberFormat="0" applyBorder="0" applyAlignment="0" applyProtection="0"/>
    <xf numFmtId="171"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171"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171" fontId="24" fillId="9" borderId="0" applyNumberFormat="0" applyBorder="0" applyAlignment="0" applyProtection="0"/>
    <xf numFmtId="0" fontId="24" fillId="9" borderId="0" applyNumberFormat="0" applyBorder="0" applyAlignment="0" applyProtection="0"/>
    <xf numFmtId="171"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171" fontId="24" fillId="9" borderId="0" applyNumberFormat="0" applyBorder="0" applyAlignment="0" applyProtection="0"/>
    <xf numFmtId="171" fontId="24" fillId="9" borderId="0" applyNumberFormat="0" applyBorder="0" applyAlignment="0" applyProtection="0"/>
    <xf numFmtId="0" fontId="24" fillId="9" borderId="0" applyNumberFormat="0" applyBorder="0" applyAlignment="0" applyProtection="0"/>
    <xf numFmtId="171"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171"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171" fontId="24" fillId="10" borderId="0" applyNumberFormat="0" applyBorder="0" applyAlignment="0" applyProtection="0"/>
    <xf numFmtId="0" fontId="24" fillId="10" borderId="0" applyNumberFormat="0" applyBorder="0" applyAlignment="0" applyProtection="0"/>
    <xf numFmtId="171"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171" fontId="24" fillId="10" borderId="0" applyNumberFormat="0" applyBorder="0" applyAlignment="0" applyProtection="0"/>
    <xf numFmtId="171" fontId="24" fillId="10" borderId="0" applyNumberFormat="0" applyBorder="0" applyAlignment="0" applyProtection="0"/>
    <xf numFmtId="0" fontId="24" fillId="10" borderId="0" applyNumberFormat="0" applyBorder="0" applyAlignment="0" applyProtection="0"/>
    <xf numFmtId="171"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171"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171" fontId="24" fillId="13" borderId="0" applyNumberFormat="0" applyBorder="0" applyAlignment="0" applyProtection="0"/>
    <xf numFmtId="0" fontId="24" fillId="13" borderId="0" applyNumberFormat="0" applyBorder="0" applyAlignment="0" applyProtection="0"/>
    <xf numFmtId="171"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171" fontId="24" fillId="13" borderId="0" applyNumberFormat="0" applyBorder="0" applyAlignment="0" applyProtection="0"/>
    <xf numFmtId="171" fontId="24" fillId="13" borderId="0" applyNumberFormat="0" applyBorder="0" applyAlignment="0" applyProtection="0"/>
    <xf numFmtId="0" fontId="24" fillId="13" borderId="0" applyNumberFormat="0" applyBorder="0" applyAlignment="0" applyProtection="0"/>
    <xf numFmtId="171"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171"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171" fontId="24" fillId="14" borderId="0" applyNumberFormat="0" applyBorder="0" applyAlignment="0" applyProtection="0"/>
    <xf numFmtId="0" fontId="24" fillId="14" borderId="0" applyNumberFormat="0" applyBorder="0" applyAlignment="0" applyProtection="0"/>
    <xf numFmtId="171"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71" fontId="24" fillId="14" borderId="0" applyNumberFormat="0" applyBorder="0" applyAlignment="0" applyProtection="0"/>
    <xf numFmtId="171" fontId="24" fillId="14" borderId="0" applyNumberFormat="0" applyBorder="0" applyAlignment="0" applyProtection="0"/>
    <xf numFmtId="0" fontId="24" fillId="14" borderId="0" applyNumberFormat="0" applyBorder="0" applyAlignment="0" applyProtection="0"/>
    <xf numFmtId="171"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71"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171" fontId="24" fillId="15" borderId="0" applyNumberFormat="0" applyBorder="0" applyAlignment="0" applyProtection="0"/>
    <xf numFmtId="0" fontId="24" fillId="15" borderId="0" applyNumberFormat="0" applyBorder="0" applyAlignment="0" applyProtection="0"/>
    <xf numFmtId="171"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171" fontId="24" fillId="15" borderId="0" applyNumberFormat="0" applyBorder="0" applyAlignment="0" applyProtection="0"/>
    <xf numFmtId="171" fontId="24" fillId="15" borderId="0" applyNumberFormat="0" applyBorder="0" applyAlignment="0" applyProtection="0"/>
    <xf numFmtId="0" fontId="24" fillId="15" borderId="0" applyNumberFormat="0" applyBorder="0" applyAlignment="0" applyProtection="0"/>
    <xf numFmtId="171"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171"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171" fontId="24" fillId="16" borderId="0" applyNumberFormat="0" applyBorder="0" applyAlignment="0" applyProtection="0"/>
    <xf numFmtId="0" fontId="24" fillId="16" borderId="0" applyNumberFormat="0" applyBorder="0" applyAlignment="0" applyProtection="0"/>
    <xf numFmtId="171"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171" fontId="24" fillId="16" borderId="0" applyNumberFormat="0" applyBorder="0" applyAlignment="0" applyProtection="0"/>
    <xf numFmtId="171" fontId="24" fillId="16" borderId="0" applyNumberFormat="0" applyBorder="0" applyAlignment="0" applyProtection="0"/>
    <xf numFmtId="0" fontId="24" fillId="16" borderId="0" applyNumberFormat="0" applyBorder="0" applyAlignment="0" applyProtection="0"/>
    <xf numFmtId="171"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171"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171" fontId="24" fillId="17" borderId="0" applyNumberFormat="0" applyBorder="0" applyAlignment="0" applyProtection="0"/>
    <xf numFmtId="0" fontId="24" fillId="17" borderId="0" applyNumberFormat="0" applyBorder="0" applyAlignment="0" applyProtection="0"/>
    <xf numFmtId="171"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171" fontId="24" fillId="17" borderId="0" applyNumberFormat="0" applyBorder="0" applyAlignment="0" applyProtection="0"/>
    <xf numFmtId="171" fontId="24" fillId="17" borderId="0" applyNumberFormat="0" applyBorder="0" applyAlignment="0" applyProtection="0"/>
    <xf numFmtId="0" fontId="24" fillId="17" borderId="0" applyNumberFormat="0" applyBorder="0" applyAlignment="0" applyProtection="0"/>
    <xf numFmtId="171"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171"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171" fontId="24" fillId="18" borderId="0" applyNumberFormat="0" applyBorder="0" applyAlignment="0" applyProtection="0"/>
    <xf numFmtId="0" fontId="24" fillId="18" borderId="0" applyNumberFormat="0" applyBorder="0" applyAlignment="0" applyProtection="0"/>
    <xf numFmtId="171"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171" fontId="24" fillId="18" borderId="0" applyNumberFormat="0" applyBorder="0" applyAlignment="0" applyProtection="0"/>
    <xf numFmtId="171" fontId="24" fillId="18" borderId="0" applyNumberFormat="0" applyBorder="0" applyAlignment="0" applyProtection="0"/>
    <xf numFmtId="0" fontId="24" fillId="18" borderId="0" applyNumberFormat="0" applyBorder="0" applyAlignment="0" applyProtection="0"/>
    <xf numFmtId="171"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171"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171" fontId="24" fillId="13" borderId="0" applyNumberFormat="0" applyBorder="0" applyAlignment="0" applyProtection="0"/>
    <xf numFmtId="0" fontId="24" fillId="13" borderId="0" applyNumberFormat="0" applyBorder="0" applyAlignment="0" applyProtection="0"/>
    <xf numFmtId="171"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171" fontId="24" fillId="13" borderId="0" applyNumberFormat="0" applyBorder="0" applyAlignment="0" applyProtection="0"/>
    <xf numFmtId="171" fontId="24" fillId="13" borderId="0" applyNumberFormat="0" applyBorder="0" applyAlignment="0" applyProtection="0"/>
    <xf numFmtId="0" fontId="24" fillId="13" borderId="0" applyNumberFormat="0" applyBorder="0" applyAlignment="0" applyProtection="0"/>
    <xf numFmtId="171"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171"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171" fontId="24" fillId="14" borderId="0" applyNumberFormat="0" applyBorder="0" applyAlignment="0" applyProtection="0"/>
    <xf numFmtId="0" fontId="24" fillId="14" borderId="0" applyNumberFormat="0" applyBorder="0" applyAlignment="0" applyProtection="0"/>
    <xf numFmtId="171"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71" fontId="24" fillId="14" borderId="0" applyNumberFormat="0" applyBorder="0" applyAlignment="0" applyProtection="0"/>
    <xf numFmtId="171" fontId="24" fillId="14" borderId="0" applyNumberFormat="0" applyBorder="0" applyAlignment="0" applyProtection="0"/>
    <xf numFmtId="0" fontId="24" fillId="14" borderId="0" applyNumberFormat="0" applyBorder="0" applyAlignment="0" applyProtection="0"/>
    <xf numFmtId="171"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71"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171" fontId="24" fillId="19" borderId="0" applyNumberFormat="0" applyBorder="0" applyAlignment="0" applyProtection="0"/>
    <xf numFmtId="0" fontId="24" fillId="19" borderId="0" applyNumberFormat="0" applyBorder="0" applyAlignment="0" applyProtection="0"/>
    <xf numFmtId="171"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71" fontId="24" fillId="19" borderId="0" applyNumberFormat="0" applyBorder="0" applyAlignment="0" applyProtection="0"/>
    <xf numFmtId="171" fontId="24" fillId="19" borderId="0" applyNumberFormat="0" applyBorder="0" applyAlignment="0" applyProtection="0"/>
    <xf numFmtId="0" fontId="24" fillId="19" borderId="0" applyNumberFormat="0" applyBorder="0" applyAlignment="0" applyProtection="0"/>
    <xf numFmtId="171"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71"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171" fontId="25" fillId="3" borderId="0" applyNumberFormat="0" applyBorder="0" applyAlignment="0" applyProtection="0"/>
    <xf numFmtId="0" fontId="25" fillId="3" borderId="0" applyNumberFormat="0" applyBorder="0" applyAlignment="0" applyProtection="0"/>
    <xf numFmtId="171"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171" fontId="25" fillId="3" borderId="0" applyNumberFormat="0" applyBorder="0" applyAlignment="0" applyProtection="0"/>
    <xf numFmtId="171" fontId="25" fillId="3" borderId="0" applyNumberFormat="0" applyBorder="0" applyAlignment="0" applyProtection="0"/>
    <xf numFmtId="0" fontId="25" fillId="3" borderId="0" applyNumberFormat="0" applyBorder="0" applyAlignment="0" applyProtection="0"/>
    <xf numFmtId="171"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171"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171" fontId="26" fillId="20" borderId="1" applyNumberFormat="0" applyAlignment="0" applyProtection="0"/>
    <xf numFmtId="0" fontId="26" fillId="20" borderId="1" applyNumberFormat="0" applyAlignment="0" applyProtection="0"/>
    <xf numFmtId="171"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171" fontId="26" fillId="20" borderId="1" applyNumberFormat="0" applyAlignment="0" applyProtection="0"/>
    <xf numFmtId="171" fontId="26" fillId="20" borderId="1" applyNumberFormat="0" applyAlignment="0" applyProtection="0"/>
    <xf numFmtId="0" fontId="26" fillId="20" borderId="1" applyNumberFormat="0" applyAlignment="0" applyProtection="0"/>
    <xf numFmtId="171" fontId="26" fillId="20" borderId="1" applyNumberFormat="0" applyAlignment="0" applyProtection="0"/>
    <xf numFmtId="0" fontId="26" fillId="20" borderId="1" applyNumberFormat="0" applyAlignment="0" applyProtection="0"/>
    <xf numFmtId="0" fontId="26" fillId="20" borderId="1" applyNumberFormat="0" applyAlignment="0" applyProtection="0"/>
    <xf numFmtId="171"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7" fillId="21" borderId="2" applyNumberFormat="0" applyAlignment="0" applyProtection="0"/>
    <xf numFmtId="171" fontId="27" fillId="21" borderId="2" applyNumberFormat="0" applyAlignment="0" applyProtection="0"/>
    <xf numFmtId="0" fontId="27" fillId="21" borderId="2" applyNumberFormat="0" applyAlignment="0" applyProtection="0"/>
    <xf numFmtId="171" fontId="27" fillId="21" borderId="2" applyNumberFormat="0" applyAlignment="0" applyProtection="0"/>
    <xf numFmtId="0" fontId="27" fillId="21" borderId="2" applyNumberFormat="0" applyAlignment="0" applyProtection="0"/>
    <xf numFmtId="0" fontId="27" fillId="21" borderId="2" applyNumberFormat="0" applyAlignment="0" applyProtection="0"/>
    <xf numFmtId="0" fontId="27" fillId="21" borderId="2" applyNumberFormat="0" applyAlignment="0" applyProtection="0"/>
    <xf numFmtId="171" fontId="27" fillId="21" borderId="2" applyNumberFormat="0" applyAlignment="0" applyProtection="0"/>
    <xf numFmtId="171" fontId="27" fillId="21" borderId="2" applyNumberFormat="0" applyAlignment="0" applyProtection="0"/>
    <xf numFmtId="0" fontId="27" fillId="21" borderId="2" applyNumberFormat="0" applyAlignment="0" applyProtection="0"/>
    <xf numFmtId="171" fontId="27" fillId="21" borderId="2" applyNumberFormat="0" applyAlignment="0" applyProtection="0"/>
    <xf numFmtId="0" fontId="27" fillId="21" borderId="2" applyNumberFormat="0" applyAlignment="0" applyProtection="0"/>
    <xf numFmtId="0" fontId="27" fillId="21" borderId="2" applyNumberFormat="0" applyAlignment="0" applyProtection="0"/>
    <xf numFmtId="171" fontId="27" fillId="21" borderId="2" applyNumberFormat="0" applyAlignment="0" applyProtection="0"/>
    <xf numFmtId="0" fontId="27" fillId="21" borderId="2" applyNumberFormat="0" applyAlignment="0" applyProtection="0"/>
    <xf numFmtId="0" fontId="27" fillId="21" borderId="2" applyNumberFormat="0" applyAlignment="0" applyProtection="0"/>
    <xf numFmtId="0" fontId="27" fillId="21" borderId="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applyNumberFormat="0" applyFill="0" applyBorder="0" applyAlignment="0" applyProtection="0"/>
    <xf numFmtId="171" fontId="28" fillId="0" borderId="0" applyNumberFormat="0" applyFill="0" applyBorder="0" applyAlignment="0" applyProtection="0"/>
    <xf numFmtId="0" fontId="28" fillId="0" borderId="0" applyNumberFormat="0" applyFill="0" applyBorder="0" applyAlignment="0" applyProtection="0"/>
    <xf numFmtId="171"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71" fontId="28" fillId="0" borderId="0" applyNumberFormat="0" applyFill="0" applyBorder="0" applyAlignment="0" applyProtection="0"/>
    <xf numFmtId="171" fontId="28" fillId="0" borderId="0" applyNumberFormat="0" applyFill="0" applyBorder="0" applyAlignment="0" applyProtection="0"/>
    <xf numFmtId="0" fontId="28" fillId="0" borderId="0" applyNumberFormat="0" applyFill="0" applyBorder="0" applyAlignment="0" applyProtection="0"/>
    <xf numFmtId="171"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71"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4" borderId="0" applyNumberFormat="0" applyBorder="0" applyAlignment="0" applyProtection="0"/>
    <xf numFmtId="171" fontId="29" fillId="4" borderId="0" applyNumberFormat="0" applyBorder="0" applyAlignment="0" applyProtection="0"/>
    <xf numFmtId="0" fontId="29" fillId="4" borderId="0" applyNumberFormat="0" applyBorder="0" applyAlignment="0" applyProtection="0"/>
    <xf numFmtId="171"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171" fontId="29" fillId="4" borderId="0" applyNumberFormat="0" applyBorder="0" applyAlignment="0" applyProtection="0"/>
    <xf numFmtId="171" fontId="29" fillId="4" borderId="0" applyNumberFormat="0" applyBorder="0" applyAlignment="0" applyProtection="0"/>
    <xf numFmtId="0" fontId="29" fillId="4" borderId="0" applyNumberFormat="0" applyBorder="0" applyAlignment="0" applyProtection="0"/>
    <xf numFmtId="171"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171"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30" fillId="0" borderId="3" applyNumberFormat="0" applyFill="0" applyAlignment="0" applyProtection="0"/>
    <xf numFmtId="171" fontId="30" fillId="0" borderId="3" applyNumberFormat="0" applyFill="0" applyAlignment="0" applyProtection="0"/>
    <xf numFmtId="0" fontId="30" fillId="0" borderId="3" applyNumberFormat="0" applyFill="0" applyAlignment="0" applyProtection="0"/>
    <xf numFmtId="171"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171" fontId="30" fillId="0" borderId="3" applyNumberFormat="0" applyFill="0" applyAlignment="0" applyProtection="0"/>
    <xf numFmtId="171" fontId="30" fillId="0" borderId="3" applyNumberFormat="0" applyFill="0" applyAlignment="0" applyProtection="0"/>
    <xf numFmtId="0" fontId="30" fillId="0" borderId="3" applyNumberFormat="0" applyFill="0" applyAlignment="0" applyProtection="0"/>
    <xf numFmtId="171"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171"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171" fontId="31" fillId="0" borderId="4" applyNumberFormat="0" applyFill="0" applyAlignment="0" applyProtection="0"/>
    <xf numFmtId="0" fontId="31" fillId="0" borderId="4" applyNumberFormat="0" applyFill="0" applyAlignment="0" applyProtection="0"/>
    <xf numFmtId="171"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171" fontId="31" fillId="0" borderId="4" applyNumberFormat="0" applyFill="0" applyAlignment="0" applyProtection="0"/>
    <xf numFmtId="171" fontId="31" fillId="0" borderId="4" applyNumberFormat="0" applyFill="0" applyAlignment="0" applyProtection="0"/>
    <xf numFmtId="0" fontId="31" fillId="0" borderId="4" applyNumberFormat="0" applyFill="0" applyAlignment="0" applyProtection="0"/>
    <xf numFmtId="171"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171"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171" fontId="32" fillId="0" borderId="5" applyNumberFormat="0" applyFill="0" applyAlignment="0" applyProtection="0"/>
    <xf numFmtId="0" fontId="32" fillId="0" borderId="5" applyNumberFormat="0" applyFill="0" applyAlignment="0" applyProtection="0"/>
    <xf numFmtId="171"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171" fontId="32" fillId="0" borderId="5" applyNumberFormat="0" applyFill="0" applyAlignment="0" applyProtection="0"/>
    <xf numFmtId="171" fontId="32" fillId="0" borderId="5" applyNumberFormat="0" applyFill="0" applyAlignment="0" applyProtection="0"/>
    <xf numFmtId="0" fontId="32" fillId="0" borderId="5" applyNumberFormat="0" applyFill="0" applyAlignment="0" applyProtection="0"/>
    <xf numFmtId="171"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171"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171" fontId="32" fillId="0" borderId="0" applyNumberFormat="0" applyFill="0" applyBorder="0" applyAlignment="0" applyProtection="0"/>
    <xf numFmtId="0" fontId="32" fillId="0" borderId="0" applyNumberFormat="0" applyFill="0" applyBorder="0" applyAlignment="0" applyProtection="0"/>
    <xf numFmtId="171"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1" fontId="32" fillId="0" borderId="0" applyNumberFormat="0" applyFill="0" applyBorder="0" applyAlignment="0" applyProtection="0"/>
    <xf numFmtId="171" fontId="32" fillId="0" borderId="0" applyNumberFormat="0" applyFill="0" applyBorder="0" applyAlignment="0" applyProtection="0"/>
    <xf numFmtId="0" fontId="32" fillId="0" borderId="0" applyNumberFormat="0" applyFill="0" applyBorder="0" applyAlignment="0" applyProtection="0"/>
    <xf numFmtId="171"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1"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1" fontId="53" fillId="0" borderId="0" applyNumberFormat="0" applyFill="0" applyBorder="0" applyAlignment="0" applyProtection="0">
      <alignment vertical="top"/>
      <protection locked="0"/>
    </xf>
    <xf numFmtId="0" fontId="33" fillId="7" borderId="1" applyNumberFormat="0" applyAlignment="0" applyProtection="0"/>
    <xf numFmtId="171" fontId="33" fillId="7" borderId="1" applyNumberFormat="0" applyAlignment="0" applyProtection="0"/>
    <xf numFmtId="0" fontId="33" fillId="7" borderId="1" applyNumberFormat="0" applyAlignment="0" applyProtection="0"/>
    <xf numFmtId="171"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171" fontId="33" fillId="7" borderId="1" applyNumberFormat="0" applyAlignment="0" applyProtection="0"/>
    <xf numFmtId="171" fontId="33" fillId="7" borderId="1" applyNumberFormat="0" applyAlignment="0" applyProtection="0"/>
    <xf numFmtId="0" fontId="33" fillId="7" borderId="1" applyNumberFormat="0" applyAlignment="0" applyProtection="0"/>
    <xf numFmtId="171" fontId="33" fillId="7" borderId="1" applyNumberFormat="0" applyAlignment="0" applyProtection="0"/>
    <xf numFmtId="0" fontId="33" fillId="7" borderId="1" applyNumberFormat="0" applyAlignment="0" applyProtection="0"/>
    <xf numFmtId="0" fontId="33" fillId="7" borderId="1" applyNumberFormat="0" applyAlignment="0" applyProtection="0"/>
    <xf numFmtId="171"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4" fillId="0" borderId="6" applyNumberFormat="0" applyFill="0" applyAlignment="0" applyProtection="0"/>
    <xf numFmtId="171" fontId="34" fillId="0" borderId="6" applyNumberFormat="0" applyFill="0" applyAlignment="0" applyProtection="0"/>
    <xf numFmtId="0" fontId="34" fillId="0" borderId="6" applyNumberFormat="0" applyFill="0" applyAlignment="0" applyProtection="0"/>
    <xf numFmtId="171"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171" fontId="34" fillId="0" borderId="6" applyNumberFormat="0" applyFill="0" applyAlignment="0" applyProtection="0"/>
    <xf numFmtId="171" fontId="34" fillId="0" borderId="6" applyNumberFormat="0" applyFill="0" applyAlignment="0" applyProtection="0"/>
    <xf numFmtId="0" fontId="34" fillId="0" borderId="6" applyNumberFormat="0" applyFill="0" applyAlignment="0" applyProtection="0"/>
    <xf numFmtId="171"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171"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5" fillId="22" borderId="0" applyNumberFormat="0" applyBorder="0" applyAlignment="0" applyProtection="0"/>
    <xf numFmtId="171" fontId="35" fillId="22" borderId="0" applyNumberFormat="0" applyBorder="0" applyAlignment="0" applyProtection="0"/>
    <xf numFmtId="0" fontId="35" fillId="22" borderId="0" applyNumberFormat="0" applyBorder="0" applyAlignment="0" applyProtection="0"/>
    <xf numFmtId="171"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171" fontId="35" fillId="22" borderId="0" applyNumberFormat="0" applyBorder="0" applyAlignment="0" applyProtection="0"/>
    <xf numFmtId="171" fontId="35" fillId="22" borderId="0" applyNumberFormat="0" applyBorder="0" applyAlignment="0" applyProtection="0"/>
    <xf numFmtId="0" fontId="35" fillId="22" borderId="0" applyNumberFormat="0" applyBorder="0" applyAlignment="0" applyProtection="0"/>
    <xf numFmtId="171"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171"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2" fillId="0" borderId="0"/>
    <xf numFmtId="0" fontId="52" fillId="0" borderId="0"/>
    <xf numFmtId="0" fontId="2" fillId="0" borderId="0"/>
    <xf numFmtId="0" fontId="2" fillId="0" borderId="0"/>
    <xf numFmtId="0" fontId="52" fillId="0" borderId="0"/>
    <xf numFmtId="0" fontId="2" fillId="0" borderId="0"/>
    <xf numFmtId="171" fontId="2" fillId="0" borderId="0"/>
    <xf numFmtId="171" fontId="2" fillId="0" borderId="0"/>
    <xf numFmtId="0" fontId="2" fillId="0" borderId="0"/>
    <xf numFmtId="0" fontId="49" fillId="0" borderId="0"/>
    <xf numFmtId="0" fontId="2" fillId="0" borderId="0"/>
    <xf numFmtId="0" fontId="2" fillId="0" borderId="0"/>
    <xf numFmtId="171" fontId="2" fillId="0" borderId="0"/>
    <xf numFmtId="171" fontId="2" fillId="0" borderId="0"/>
    <xf numFmtId="0" fontId="2" fillId="0" borderId="0"/>
    <xf numFmtId="0" fontId="2" fillId="0" borderId="0"/>
    <xf numFmtId="0" fontId="2" fillId="0" borderId="0"/>
    <xf numFmtId="0" fontId="54" fillId="0" borderId="0"/>
    <xf numFmtId="171" fontId="2" fillId="0" borderId="0"/>
    <xf numFmtId="0" fontId="54" fillId="0" borderId="0"/>
    <xf numFmtId="0" fontId="54" fillId="0" borderId="0"/>
    <xf numFmtId="0" fontId="54" fillId="0" borderId="0"/>
    <xf numFmtId="171" fontId="54" fillId="0" borderId="0"/>
    <xf numFmtId="171" fontId="2" fillId="0" borderId="0"/>
    <xf numFmtId="0" fontId="55" fillId="0" borderId="0"/>
    <xf numFmtId="0" fontId="55" fillId="0" borderId="0"/>
    <xf numFmtId="0" fontId="55" fillId="0" borderId="0"/>
    <xf numFmtId="171" fontId="2" fillId="0" borderId="0"/>
    <xf numFmtId="171" fontId="2" fillId="0" borderId="0"/>
    <xf numFmtId="0" fontId="55" fillId="0" borderId="0"/>
    <xf numFmtId="0" fontId="55" fillId="0" borderId="0"/>
    <xf numFmtId="171" fontId="2" fillId="0" borderId="0"/>
    <xf numFmtId="0" fontId="55" fillId="0" borderId="0"/>
    <xf numFmtId="0" fontId="55" fillId="0" borderId="0"/>
    <xf numFmtId="171" fontId="2" fillId="0" borderId="0"/>
    <xf numFmtId="0" fontId="55" fillId="0" borderId="0"/>
    <xf numFmtId="0" fontId="2" fillId="0" borderId="0"/>
    <xf numFmtId="171" fontId="2" fillId="0" borderId="0"/>
    <xf numFmtId="171" fontId="50" fillId="0" borderId="0"/>
    <xf numFmtId="171" fontId="2" fillId="0" borderId="0"/>
    <xf numFmtId="0" fontId="2" fillId="0" borderId="0"/>
    <xf numFmtId="171" fontId="2" fillId="0" borderId="0"/>
    <xf numFmtId="0" fontId="2" fillId="0" borderId="0"/>
    <xf numFmtId="171" fontId="50" fillId="0" borderId="0"/>
    <xf numFmtId="171" fontId="2" fillId="0" borderId="0"/>
    <xf numFmtId="0" fontId="23" fillId="23" borderId="7" applyNumberFormat="0" applyFont="0" applyAlignment="0" applyProtection="0"/>
    <xf numFmtId="171" fontId="23" fillId="23" borderId="7" applyNumberFormat="0" applyFont="0" applyAlignment="0" applyProtection="0"/>
    <xf numFmtId="0" fontId="23" fillId="23" borderId="7" applyNumberFormat="0" applyFont="0" applyAlignment="0" applyProtection="0"/>
    <xf numFmtId="171" fontId="23" fillId="23" borderId="7" applyNumberFormat="0" applyFont="0" applyAlignment="0" applyProtection="0"/>
    <xf numFmtId="171" fontId="23" fillId="23" borderId="7" applyNumberFormat="0" applyFont="0" applyAlignment="0" applyProtection="0"/>
    <xf numFmtId="171" fontId="23" fillId="23" borderId="7" applyNumberFormat="0" applyFont="0" applyAlignment="0" applyProtection="0"/>
    <xf numFmtId="171"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171" fontId="23" fillId="23" borderId="7" applyNumberFormat="0" applyFont="0" applyAlignment="0" applyProtection="0"/>
    <xf numFmtId="0" fontId="23" fillId="23" borderId="7" applyNumberFormat="0" applyFont="0" applyAlignment="0" applyProtection="0"/>
    <xf numFmtId="171" fontId="23" fillId="23" borderId="7" applyNumberFormat="0" applyFont="0" applyAlignment="0" applyProtection="0"/>
    <xf numFmtId="171" fontId="23" fillId="23" borderId="7" applyNumberFormat="0" applyFont="0" applyAlignment="0" applyProtection="0"/>
    <xf numFmtId="171" fontId="23" fillId="23" borderId="7" applyNumberFormat="0" applyFont="0" applyAlignment="0" applyProtection="0"/>
    <xf numFmtId="0" fontId="23" fillId="23" borderId="7" applyNumberFormat="0" applyFont="0" applyAlignment="0" applyProtection="0"/>
    <xf numFmtId="171"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171"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36" fillId="20" borderId="8" applyNumberFormat="0" applyAlignment="0" applyProtection="0"/>
    <xf numFmtId="171" fontId="36" fillId="20" borderId="8" applyNumberFormat="0" applyAlignment="0" applyProtection="0"/>
    <xf numFmtId="0" fontId="36" fillId="20" borderId="8" applyNumberFormat="0" applyAlignment="0" applyProtection="0"/>
    <xf numFmtId="171"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171" fontId="36" fillId="20" borderId="8" applyNumberFormat="0" applyAlignment="0" applyProtection="0"/>
    <xf numFmtId="171" fontId="36" fillId="20" borderId="8" applyNumberFormat="0" applyAlignment="0" applyProtection="0"/>
    <xf numFmtId="0" fontId="36" fillId="20" borderId="8" applyNumberFormat="0" applyAlignment="0" applyProtection="0"/>
    <xf numFmtId="171" fontId="36" fillId="20" borderId="8" applyNumberFormat="0" applyAlignment="0" applyProtection="0"/>
    <xf numFmtId="0" fontId="36" fillId="20" borderId="8" applyNumberFormat="0" applyAlignment="0" applyProtection="0"/>
    <xf numFmtId="0" fontId="36" fillId="20" borderId="8" applyNumberFormat="0" applyAlignment="0" applyProtection="0"/>
    <xf numFmtId="171"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9" fontId="2" fillId="0" borderId="0" applyFont="0" applyFill="0" applyBorder="0" applyAlignment="0" applyProtection="0"/>
    <xf numFmtId="9" fontId="2" fillId="0" borderId="0" applyFont="0" applyFill="0" applyBorder="0" applyAlignment="0" applyProtection="0"/>
    <xf numFmtId="0" fontId="37" fillId="0" borderId="0" applyNumberFormat="0" applyFill="0" applyBorder="0" applyAlignment="0" applyProtection="0"/>
    <xf numFmtId="171" fontId="37" fillId="0" borderId="0" applyNumberFormat="0" applyFill="0" applyBorder="0" applyAlignment="0" applyProtection="0"/>
    <xf numFmtId="0" fontId="37" fillId="0" borderId="0" applyNumberFormat="0" applyFill="0" applyBorder="0" applyAlignment="0" applyProtection="0"/>
    <xf numFmtId="171"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71" fontId="37" fillId="0" borderId="0" applyNumberFormat="0" applyFill="0" applyBorder="0" applyAlignment="0" applyProtection="0"/>
    <xf numFmtId="171" fontId="37" fillId="0" borderId="0" applyNumberFormat="0" applyFill="0" applyBorder="0" applyAlignment="0" applyProtection="0"/>
    <xf numFmtId="0" fontId="37" fillId="0" borderId="0" applyNumberFormat="0" applyFill="0" applyBorder="0" applyAlignment="0" applyProtection="0"/>
    <xf numFmtId="171"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71"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171" fontId="38" fillId="0" borderId="9" applyNumberFormat="0" applyFill="0" applyAlignment="0" applyProtection="0"/>
    <xf numFmtId="0" fontId="38" fillId="0" borderId="9" applyNumberFormat="0" applyFill="0" applyAlignment="0" applyProtection="0"/>
    <xf numFmtId="171"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171" fontId="38" fillId="0" borderId="9" applyNumberFormat="0" applyFill="0" applyAlignment="0" applyProtection="0"/>
    <xf numFmtId="171" fontId="38" fillId="0" borderId="9" applyNumberFormat="0" applyFill="0" applyAlignment="0" applyProtection="0"/>
    <xf numFmtId="0" fontId="38" fillId="0" borderId="9" applyNumberFormat="0" applyFill="0" applyAlignment="0" applyProtection="0"/>
    <xf numFmtId="171"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171"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71"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71" fontId="57" fillId="0" borderId="0"/>
    <xf numFmtId="0" fontId="1" fillId="0" borderId="0"/>
    <xf numFmtId="0" fontId="1" fillId="0" borderId="0"/>
    <xf numFmtId="0" fontId="1" fillId="0" borderId="0"/>
    <xf numFmtId="0" fontId="1" fillId="0" borderId="0"/>
    <xf numFmtId="0" fontId="1" fillId="0" borderId="0"/>
  </cellStyleXfs>
  <cellXfs count="561">
    <xf numFmtId="0" fontId="0" fillId="0" borderId="0" xfId="0"/>
    <xf numFmtId="0" fontId="0" fillId="24" borderId="10" xfId="0" applyFill="1" applyBorder="1"/>
    <xf numFmtId="164" fontId="0" fillId="24" borderId="11" xfId="532" applyNumberFormat="1" applyFont="1" applyFill="1" applyBorder="1"/>
    <xf numFmtId="164" fontId="0" fillId="24" borderId="10" xfId="532" applyNumberFormat="1" applyFont="1" applyFill="1" applyBorder="1"/>
    <xf numFmtId="0" fontId="4" fillId="25" borderId="12" xfId="0" applyFont="1" applyFill="1" applyBorder="1"/>
    <xf numFmtId="0" fontId="4" fillId="25" borderId="13" xfId="0" applyFont="1" applyFill="1" applyBorder="1"/>
    <xf numFmtId="0" fontId="0" fillId="25" borderId="14" xfId="0" applyFill="1" applyBorder="1"/>
    <xf numFmtId="0" fontId="4" fillId="25" borderId="10" xfId="0" applyFont="1" applyFill="1" applyBorder="1" applyAlignment="1">
      <alignment horizontal="center"/>
    </xf>
    <xf numFmtId="0" fontId="4" fillId="25" borderId="12" xfId="0" applyFont="1" applyFill="1" applyBorder="1" applyAlignment="1">
      <alignment horizontal="center"/>
    </xf>
    <xf numFmtId="165" fontId="0" fillId="24" borderId="10" xfId="532" applyNumberFormat="1" applyFont="1" applyFill="1" applyBorder="1"/>
    <xf numFmtId="17" fontId="0" fillId="24" borderId="10" xfId="0" applyNumberFormat="1" applyFill="1" applyBorder="1"/>
    <xf numFmtId="166" fontId="0" fillId="24" borderId="10" xfId="532" applyNumberFormat="1" applyFont="1" applyFill="1" applyBorder="1"/>
    <xf numFmtId="0" fontId="0" fillId="24" borderId="12" xfId="0" applyFill="1" applyBorder="1"/>
    <xf numFmtId="0" fontId="0" fillId="24" borderId="13" xfId="0" applyFill="1" applyBorder="1"/>
    <xf numFmtId="0" fontId="0" fillId="24" borderId="14" xfId="0" applyFill="1" applyBorder="1"/>
    <xf numFmtId="165" fontId="0" fillId="24" borderId="11" xfId="532" applyNumberFormat="1" applyFont="1" applyFill="1" applyBorder="1"/>
    <xf numFmtId="165" fontId="0" fillId="24" borderId="15" xfId="532" applyNumberFormat="1" applyFont="1" applyFill="1" applyBorder="1"/>
    <xf numFmtId="165" fontId="0" fillId="24" borderId="16" xfId="532" applyNumberFormat="1" applyFont="1" applyFill="1" applyBorder="1"/>
    <xf numFmtId="0" fontId="0" fillId="24" borderId="17" xfId="0" applyFill="1" applyBorder="1"/>
    <xf numFmtId="0" fontId="0" fillId="24" borderId="18" xfId="0" applyFill="1" applyBorder="1"/>
    <xf numFmtId="0" fontId="0" fillId="24" borderId="19" xfId="0" applyFill="1" applyBorder="1"/>
    <xf numFmtId="0" fontId="18" fillId="25" borderId="10" xfId="0" applyFont="1" applyFill="1" applyBorder="1" applyAlignment="1">
      <alignment horizontal="center" vertical="center"/>
    </xf>
    <xf numFmtId="0" fontId="0" fillId="26" borderId="10" xfId="0" applyFill="1" applyBorder="1" applyProtection="1">
      <protection locked="0"/>
    </xf>
    <xf numFmtId="0" fontId="4" fillId="25" borderId="16" xfId="0" applyFont="1" applyFill="1" applyBorder="1" applyAlignment="1">
      <alignment horizontal="center"/>
    </xf>
    <xf numFmtId="17" fontId="0" fillId="24" borderId="10" xfId="0" quotePrefix="1" applyNumberFormat="1" applyFill="1" applyBorder="1" applyAlignment="1">
      <alignment horizontal="right"/>
    </xf>
    <xf numFmtId="17" fontId="0" fillId="24" borderId="10" xfId="0" applyNumberFormat="1" applyFill="1" applyBorder="1" applyAlignment="1">
      <alignment horizontal="left"/>
    </xf>
    <xf numFmtId="17" fontId="0" fillId="24" borderId="10" xfId="0" applyNumberFormat="1" applyFill="1" applyBorder="1" applyAlignment="1">
      <alignment horizontal="right"/>
    </xf>
    <xf numFmtId="17" fontId="0" fillId="24" borderId="10" xfId="0" applyNumberFormat="1" applyFill="1" applyBorder="1" applyAlignment="1">
      <alignment horizontal="center"/>
    </xf>
    <xf numFmtId="164" fontId="4" fillId="24" borderId="10" xfId="532" applyNumberFormat="1" applyFont="1" applyFill="1" applyBorder="1"/>
    <xf numFmtId="167" fontId="0" fillId="24" borderId="10" xfId="0" quotePrefix="1" applyNumberFormat="1" applyFill="1" applyBorder="1" applyAlignment="1">
      <alignment horizontal="right"/>
    </xf>
    <xf numFmtId="0" fontId="4" fillId="24" borderId="10" xfId="0" applyFont="1" applyFill="1" applyBorder="1" applyAlignment="1">
      <alignment horizontal="center" vertical="center" wrapText="1"/>
    </xf>
    <xf numFmtId="0" fontId="4" fillId="24" borderId="10" xfId="0" quotePrefix="1" applyFont="1" applyFill="1" applyBorder="1" applyAlignment="1">
      <alignment horizontal="center" vertical="center" wrapText="1"/>
    </xf>
    <xf numFmtId="0" fontId="0" fillId="27" borderId="0" xfId="0" applyFill="1"/>
    <xf numFmtId="0" fontId="11" fillId="27" borderId="0" xfId="0" applyFont="1" applyFill="1"/>
    <xf numFmtId="0" fontId="12" fillId="27" borderId="0" xfId="0" applyFont="1" applyFill="1"/>
    <xf numFmtId="0" fontId="17" fillId="27" borderId="0" xfId="0" quotePrefix="1" applyFont="1" applyFill="1" applyAlignment="1">
      <alignment horizontal="left"/>
    </xf>
    <xf numFmtId="0" fontId="0" fillId="27" borderId="0" xfId="0" quotePrefix="1" applyFill="1" applyAlignment="1">
      <alignment horizontal="left"/>
    </xf>
    <xf numFmtId="0" fontId="0" fillId="27" borderId="0" xfId="0" applyFill="1" applyAlignment="1">
      <alignment horizontal="left"/>
    </xf>
    <xf numFmtId="0" fontId="16" fillId="27" borderId="0" xfId="0" applyFont="1" applyFill="1"/>
    <xf numFmtId="0" fontId="3" fillId="27" borderId="0" xfId="0" applyFont="1" applyFill="1"/>
    <xf numFmtId="0" fontId="18" fillId="27" borderId="0" xfId="0" applyFont="1" applyFill="1"/>
    <xf numFmtId="0" fontId="3" fillId="27" borderId="0" xfId="0" applyFont="1" applyFill="1" applyAlignment="1">
      <alignment horizontal="center"/>
    </xf>
    <xf numFmtId="0" fontId="3" fillId="27" borderId="0" xfId="0" applyFont="1" applyFill="1" applyAlignment="1">
      <alignment vertical="center" wrapText="1"/>
    </xf>
    <xf numFmtId="0" fontId="3" fillId="27" borderId="0" xfId="0" applyFont="1" applyFill="1" applyAlignment="1">
      <alignment horizontal="right" vertical="center" wrapText="1"/>
    </xf>
    <xf numFmtId="0" fontId="16" fillId="27" borderId="0" xfId="0" applyFont="1" applyFill="1" applyAlignment="1">
      <alignment vertical="center" wrapText="1"/>
    </xf>
    <xf numFmtId="0" fontId="19" fillId="27" borderId="0" xfId="0" applyFont="1" applyFill="1" applyAlignment="1">
      <alignment vertical="center" wrapText="1"/>
    </xf>
    <xf numFmtId="0" fontId="16" fillId="27" borderId="0" xfId="0" applyFont="1" applyFill="1" applyAlignment="1">
      <alignment horizontal="center" vertical="center" wrapText="1"/>
    </xf>
    <xf numFmtId="0" fontId="16" fillId="27" borderId="0" xfId="0" quotePrefix="1" applyFont="1" applyFill="1" applyAlignment="1">
      <alignment horizontal="center" vertical="center" wrapText="1"/>
    </xf>
    <xf numFmtId="0" fontId="3" fillId="27" borderId="0" xfId="0" applyFont="1" applyFill="1" applyAlignment="1">
      <alignment horizontal="right"/>
    </xf>
    <xf numFmtId="0" fontId="3" fillId="27" borderId="0" xfId="0" quotePrefix="1" applyFont="1" applyFill="1"/>
    <xf numFmtId="0" fontId="21" fillId="27" borderId="0" xfId="0" applyFont="1" applyFill="1"/>
    <xf numFmtId="165" fontId="15" fillId="27" borderId="0" xfId="532" applyNumberFormat="1" applyFont="1" applyFill="1" applyBorder="1" applyAlignment="1">
      <alignment horizontal="center"/>
    </xf>
    <xf numFmtId="17" fontId="15" fillId="27" borderId="0" xfId="0" applyNumberFormat="1" applyFont="1" applyFill="1" applyAlignment="1">
      <alignment horizontal="center"/>
    </xf>
    <xf numFmtId="165" fontId="3" fillId="27" borderId="0" xfId="532" applyNumberFormat="1" applyFont="1" applyFill="1" applyAlignment="1">
      <alignment horizontal="right"/>
    </xf>
    <xf numFmtId="0" fontId="0" fillId="27" borderId="0" xfId="0" applyFill="1" applyAlignment="1">
      <alignment horizontal="center"/>
    </xf>
    <xf numFmtId="0" fontId="0" fillId="27" borderId="0" xfId="0" quotePrefix="1" applyFill="1" applyAlignment="1">
      <alignment horizontal="right"/>
    </xf>
    <xf numFmtId="0" fontId="4" fillId="27" borderId="0" xfId="0" applyFont="1" applyFill="1"/>
    <xf numFmtId="0" fontId="0" fillId="27" borderId="0" xfId="0" applyFill="1" applyProtection="1">
      <protection locked="0"/>
    </xf>
    <xf numFmtId="0" fontId="3" fillId="27" borderId="0" xfId="0" applyFont="1" applyFill="1" applyAlignment="1">
      <alignment horizontal="left"/>
    </xf>
    <xf numFmtId="0" fontId="0" fillId="27" borderId="17" xfId="0" applyFill="1" applyBorder="1"/>
    <xf numFmtId="0" fontId="0" fillId="27" borderId="18" xfId="0" applyFill="1" applyBorder="1"/>
    <xf numFmtId="0" fontId="4" fillId="27" borderId="0" xfId="0" applyFont="1" applyFill="1" applyAlignment="1">
      <alignment horizontal="right"/>
    </xf>
    <xf numFmtId="0" fontId="10" fillId="27" borderId="0" xfId="0" applyFont="1" applyFill="1"/>
    <xf numFmtId="164" fontId="2" fillId="27" borderId="0" xfId="532" applyNumberFormat="1" applyFont="1" applyFill="1"/>
    <xf numFmtId="0" fontId="0" fillId="27" borderId="19" xfId="0" applyFill="1" applyBorder="1"/>
    <xf numFmtId="169" fontId="10" fillId="27" borderId="0" xfId="542" applyNumberFormat="1" applyFont="1" applyFill="1"/>
    <xf numFmtId="0" fontId="0" fillId="27" borderId="0" xfId="0" quotePrefix="1" applyFill="1"/>
    <xf numFmtId="165" fontId="0" fillId="27" borderId="0" xfId="0" applyNumberFormat="1" applyFill="1"/>
    <xf numFmtId="169" fontId="14" fillId="27" borderId="0" xfId="542" applyNumberFormat="1" applyFont="1" applyFill="1"/>
    <xf numFmtId="169" fontId="0" fillId="27" borderId="0" xfId="0" applyNumberFormat="1" applyFill="1"/>
    <xf numFmtId="17" fontId="0" fillId="27" borderId="0" xfId="0" applyNumberFormat="1" applyFill="1" applyAlignment="1">
      <alignment horizontal="left"/>
    </xf>
    <xf numFmtId="164" fontId="0" fillId="27" borderId="0" xfId="532" applyNumberFormat="1" applyFont="1" applyFill="1"/>
    <xf numFmtId="165" fontId="2" fillId="27" borderId="0" xfId="532" applyNumberFormat="1" applyFont="1" applyFill="1"/>
    <xf numFmtId="0" fontId="0" fillId="27" borderId="0" xfId="0" applyFill="1" applyAlignment="1">
      <alignment horizontal="right"/>
    </xf>
    <xf numFmtId="0" fontId="6" fillId="27" borderId="0" xfId="0" applyFont="1" applyFill="1"/>
    <xf numFmtId="0" fontId="0" fillId="27" borderId="20" xfId="0" applyFill="1" applyBorder="1"/>
    <xf numFmtId="0" fontId="0" fillId="27" borderId="21" xfId="0" applyFill="1" applyBorder="1"/>
    <xf numFmtId="0" fontId="0" fillId="27" borderId="22" xfId="0" applyFill="1" applyBorder="1"/>
    <xf numFmtId="0" fontId="0" fillId="27" borderId="23" xfId="0" applyFill="1" applyBorder="1"/>
    <xf numFmtId="0" fontId="0" fillId="27" borderId="24" xfId="0" applyFill="1" applyBorder="1"/>
    <xf numFmtId="0" fontId="0" fillId="27" borderId="20" xfId="0" applyFill="1" applyBorder="1" applyAlignment="1">
      <alignment horizontal="center"/>
    </xf>
    <xf numFmtId="165" fontId="0" fillId="27" borderId="11" xfId="532" applyNumberFormat="1" applyFont="1" applyFill="1" applyBorder="1" applyAlignment="1">
      <alignment horizontal="center"/>
    </xf>
    <xf numFmtId="0" fontId="0" fillId="27" borderId="22" xfId="0" applyFill="1" applyBorder="1" applyAlignment="1">
      <alignment horizontal="left"/>
    </xf>
    <xf numFmtId="165" fontId="0" fillId="27" borderId="15" xfId="532" applyNumberFormat="1" applyFont="1" applyFill="1" applyBorder="1" applyAlignment="1">
      <alignment horizontal="center"/>
    </xf>
    <xf numFmtId="0" fontId="0" fillId="27" borderId="23" xfId="0" applyFill="1" applyBorder="1" applyAlignment="1">
      <alignment horizontal="left"/>
    </xf>
    <xf numFmtId="165" fontId="0" fillId="27" borderId="16" xfId="532" applyNumberFormat="1" applyFont="1" applyFill="1" applyBorder="1" applyAlignment="1">
      <alignment horizontal="center"/>
    </xf>
    <xf numFmtId="0" fontId="10" fillId="27" borderId="22" xfId="0" applyFont="1" applyFill="1" applyBorder="1" applyAlignment="1">
      <alignment horizontal="left"/>
    </xf>
    <xf numFmtId="0" fontId="10" fillId="27" borderId="15" xfId="0" applyFont="1" applyFill="1" applyBorder="1" applyAlignment="1">
      <alignment horizontal="center"/>
    </xf>
    <xf numFmtId="0" fontId="0" fillId="27" borderId="11" xfId="0" applyFill="1" applyBorder="1"/>
    <xf numFmtId="0" fontId="0" fillId="27" borderId="11" xfId="0" applyFill="1" applyBorder="1" applyAlignment="1">
      <alignment horizontal="center"/>
    </xf>
    <xf numFmtId="0" fontId="0" fillId="27" borderId="17" xfId="0" applyFill="1" applyBorder="1" applyAlignment="1">
      <alignment horizontal="center"/>
    </xf>
    <xf numFmtId="0" fontId="10" fillId="27" borderId="20" xfId="0" applyFont="1" applyFill="1" applyBorder="1" applyAlignment="1">
      <alignment horizontal="left"/>
    </xf>
    <xf numFmtId="0" fontId="0" fillId="27" borderId="16" xfId="0" applyFill="1" applyBorder="1"/>
    <xf numFmtId="0" fontId="0" fillId="27" borderId="15" xfId="0" applyFill="1" applyBorder="1" applyAlignment="1">
      <alignment horizontal="center"/>
    </xf>
    <xf numFmtId="0" fontId="10" fillId="27" borderId="0" xfId="0" applyFont="1" applyFill="1" applyAlignment="1">
      <alignment horizontal="left"/>
    </xf>
    <xf numFmtId="0" fontId="10" fillId="27" borderId="22" xfId="0" applyFont="1" applyFill="1" applyBorder="1" applyAlignment="1">
      <alignment horizontal="center"/>
    </xf>
    <xf numFmtId="0" fontId="0" fillId="27" borderId="16" xfId="0" applyFill="1" applyBorder="1" applyAlignment="1">
      <alignment horizontal="center"/>
    </xf>
    <xf numFmtId="0" fontId="10" fillId="27" borderId="23" xfId="0" applyFont="1" applyFill="1" applyBorder="1" applyAlignment="1">
      <alignment horizontal="left"/>
    </xf>
    <xf numFmtId="0" fontId="10" fillId="27" borderId="24" xfId="0" applyFont="1" applyFill="1" applyBorder="1" applyAlignment="1">
      <alignment horizontal="left"/>
    </xf>
    <xf numFmtId="0" fontId="10" fillId="27" borderId="23" xfId="0" applyFont="1" applyFill="1" applyBorder="1" applyAlignment="1">
      <alignment horizontal="center"/>
    </xf>
    <xf numFmtId="0" fontId="10" fillId="27" borderId="16" xfId="0" applyFont="1" applyFill="1" applyBorder="1" applyAlignment="1">
      <alignment horizontal="center"/>
    </xf>
    <xf numFmtId="0" fontId="7" fillId="27" borderId="0" xfId="0" applyFont="1" applyFill="1"/>
    <xf numFmtId="169" fontId="0" fillId="27" borderId="0" xfId="542" applyNumberFormat="1" applyFont="1" applyFill="1"/>
    <xf numFmtId="17" fontId="10" fillId="27" borderId="0" xfId="0" applyNumberFormat="1" applyFont="1" applyFill="1" applyAlignment="1">
      <alignment horizontal="left"/>
    </xf>
    <xf numFmtId="17" fontId="0" fillId="27" borderId="0" xfId="0" applyNumberFormat="1" applyFill="1"/>
    <xf numFmtId="0" fontId="3" fillId="27" borderId="0" xfId="0" quotePrefix="1" applyFont="1" applyFill="1" applyAlignment="1">
      <alignment horizontal="left"/>
    </xf>
    <xf numFmtId="170" fontId="4" fillId="27" borderId="0" xfId="532" applyNumberFormat="1" applyFont="1" applyFill="1"/>
    <xf numFmtId="169" fontId="4" fillId="27" borderId="0" xfId="542" applyNumberFormat="1" applyFont="1" applyFill="1"/>
    <xf numFmtId="164" fontId="8" fillId="27" borderId="0" xfId="532" applyNumberFormat="1" applyFont="1" applyFill="1"/>
    <xf numFmtId="166" fontId="5" fillId="27" borderId="0" xfId="532" applyNumberFormat="1" applyFont="1" applyFill="1"/>
    <xf numFmtId="43" fontId="9" fillId="27" borderId="0" xfId="0" applyNumberFormat="1" applyFont="1" applyFill="1"/>
    <xf numFmtId="0" fontId="0" fillId="27" borderId="15" xfId="0" applyFill="1" applyBorder="1"/>
    <xf numFmtId="0" fontId="0" fillId="27" borderId="18" xfId="0" applyFill="1" applyBorder="1" applyAlignment="1">
      <alignment horizontal="center"/>
    </xf>
    <xf numFmtId="0" fontId="0" fillId="27" borderId="19" xfId="0" applyFill="1" applyBorder="1" applyAlignment="1">
      <alignment horizontal="center"/>
    </xf>
    <xf numFmtId="17" fontId="0" fillId="24" borderId="10" xfId="0" quotePrefix="1" applyNumberFormat="1" applyFill="1" applyBorder="1" applyAlignment="1">
      <alignment horizontal="center"/>
    </xf>
    <xf numFmtId="165" fontId="0" fillId="24" borderId="10" xfId="532" applyNumberFormat="1" applyFont="1" applyFill="1" applyBorder="1" applyAlignment="1">
      <alignment horizontal="center"/>
    </xf>
    <xf numFmtId="0" fontId="0" fillId="27" borderId="22" xfId="0" quotePrefix="1" applyFill="1" applyBorder="1" applyAlignment="1">
      <alignment horizontal="left"/>
    </xf>
    <xf numFmtId="165" fontId="0" fillId="27" borderId="15" xfId="532" quotePrefix="1" applyNumberFormat="1" applyFont="1" applyFill="1" applyBorder="1" applyAlignment="1">
      <alignment horizontal="center"/>
    </xf>
    <xf numFmtId="17" fontId="0" fillId="24" borderId="10" xfId="0" quotePrefix="1" applyNumberFormat="1" applyFill="1" applyBorder="1" applyAlignment="1">
      <alignment horizontal="left"/>
    </xf>
    <xf numFmtId="167" fontId="0" fillId="24" borderId="10" xfId="0" quotePrefix="1" applyNumberFormat="1" applyFill="1" applyBorder="1" applyAlignment="1">
      <alignment horizontal="center"/>
    </xf>
    <xf numFmtId="167" fontId="0" fillId="24" borderId="10" xfId="0" applyNumberFormat="1" applyFill="1" applyBorder="1" applyAlignment="1">
      <alignment horizontal="center"/>
    </xf>
    <xf numFmtId="0" fontId="4" fillId="25" borderId="16" xfId="0" quotePrefix="1" applyFont="1" applyFill="1" applyBorder="1" applyAlignment="1">
      <alignment horizontal="center"/>
    </xf>
    <xf numFmtId="0" fontId="4" fillId="25" borderId="10" xfId="0" quotePrefix="1" applyFont="1" applyFill="1" applyBorder="1" applyAlignment="1">
      <alignment horizontal="center"/>
    </xf>
    <xf numFmtId="0" fontId="4" fillId="25" borderId="17" xfId="0" applyFont="1" applyFill="1" applyBorder="1" applyAlignment="1">
      <alignment vertical="center"/>
    </xf>
    <xf numFmtId="0" fontId="4" fillId="25" borderId="19" xfId="0" applyFont="1" applyFill="1" applyBorder="1" applyAlignment="1">
      <alignment horizontal="center"/>
    </xf>
    <xf numFmtId="0" fontId="0" fillId="27" borderId="22" xfId="0" applyFill="1" applyBorder="1" applyAlignment="1">
      <alignment horizontal="center"/>
    </xf>
    <xf numFmtId="0" fontId="4" fillId="25" borderId="12" xfId="0" quotePrefix="1" applyFont="1" applyFill="1" applyBorder="1" applyAlignment="1">
      <alignment horizontal="center"/>
    </xf>
    <xf numFmtId="0" fontId="4" fillId="27" borderId="20" xfId="0" applyFont="1" applyFill="1" applyBorder="1" applyAlignment="1">
      <alignment vertical="center"/>
    </xf>
    <xf numFmtId="0" fontId="4" fillId="27" borderId="21" xfId="0" applyFont="1" applyFill="1" applyBorder="1" applyAlignment="1">
      <alignment vertical="center"/>
    </xf>
    <xf numFmtId="0" fontId="4" fillId="27" borderId="17" xfId="0" applyFont="1" applyFill="1" applyBorder="1" applyAlignment="1">
      <alignment vertical="center"/>
    </xf>
    <xf numFmtId="0" fontId="4" fillId="27" borderId="0" xfId="0" applyFont="1" applyFill="1" applyAlignment="1">
      <alignment vertical="center"/>
    </xf>
    <xf numFmtId="0" fontId="4" fillId="27" borderId="18" xfId="0" applyFont="1" applyFill="1" applyBorder="1" applyAlignment="1">
      <alignment vertical="center"/>
    </xf>
    <xf numFmtId="0" fontId="4" fillId="24" borderId="11" xfId="0" quotePrefix="1" applyFont="1" applyFill="1" applyBorder="1" applyAlignment="1">
      <alignment horizontal="center" vertical="center"/>
    </xf>
    <xf numFmtId="0" fontId="0" fillId="24" borderId="20" xfId="0" applyFill="1" applyBorder="1"/>
    <xf numFmtId="0" fontId="0" fillId="24" borderId="23" xfId="0" applyFill="1" applyBorder="1"/>
    <xf numFmtId="0" fontId="4" fillId="24" borderId="12" xfId="0" applyFont="1" applyFill="1" applyBorder="1" applyAlignment="1">
      <alignment horizontal="center"/>
    </xf>
    <xf numFmtId="0" fontId="4" fillId="24" borderId="20" xfId="0" applyFont="1" applyFill="1" applyBorder="1" applyAlignment="1">
      <alignment horizontal="center" vertical="center"/>
    </xf>
    <xf numFmtId="0" fontId="4" fillId="24" borderId="14" xfId="0" applyFont="1" applyFill="1" applyBorder="1" applyAlignment="1">
      <alignment horizontal="center" vertical="center"/>
    </xf>
    <xf numFmtId="0" fontId="4" fillId="24" borderId="11" xfId="0" applyFont="1" applyFill="1" applyBorder="1" applyAlignment="1">
      <alignment horizontal="center" vertical="center"/>
    </xf>
    <xf numFmtId="0" fontId="4" fillId="24" borderId="12" xfId="0" applyFont="1" applyFill="1" applyBorder="1" applyAlignment="1">
      <alignment horizontal="left"/>
    </xf>
    <xf numFmtId="169" fontId="10" fillId="27" borderId="0" xfId="542" applyNumberFormat="1" applyFont="1" applyFill="1" applyBorder="1"/>
    <xf numFmtId="0" fontId="0" fillId="27" borderId="23" xfId="0" quotePrefix="1" applyFill="1" applyBorder="1" applyAlignment="1">
      <alignment horizontal="left"/>
    </xf>
    <xf numFmtId="164" fontId="0" fillId="26" borderId="14" xfId="532" applyNumberFormat="1" applyFont="1" applyFill="1" applyBorder="1" applyProtection="1">
      <protection locked="0"/>
    </xf>
    <xf numFmtId="164" fontId="0" fillId="24" borderId="10" xfId="532" applyNumberFormat="1" applyFont="1" applyFill="1" applyBorder="1" applyAlignment="1">
      <alignment horizontal="center"/>
    </xf>
    <xf numFmtId="166" fontId="0" fillId="24" borderId="10" xfId="532" applyNumberFormat="1" applyFont="1" applyFill="1" applyBorder="1" applyAlignment="1"/>
    <xf numFmtId="0" fontId="4" fillId="24" borderId="10" xfId="0" applyFont="1" applyFill="1" applyBorder="1" applyAlignment="1">
      <alignment horizontal="center"/>
    </xf>
    <xf numFmtId="0" fontId="4" fillId="24" borderId="10" xfId="0" quotePrefix="1" applyFont="1" applyFill="1" applyBorder="1" applyAlignment="1">
      <alignment horizontal="center"/>
    </xf>
    <xf numFmtId="169" fontId="8" fillId="27" borderId="0" xfId="542" applyNumberFormat="1" applyFont="1" applyFill="1"/>
    <xf numFmtId="0" fontId="0" fillId="27" borderId="15" xfId="0" quotePrefix="1" applyFill="1" applyBorder="1" applyAlignment="1">
      <alignment horizontal="center"/>
    </xf>
    <xf numFmtId="17" fontId="4" fillId="24" borderId="17" xfId="0" applyNumberFormat="1" applyFont="1" applyFill="1" applyBorder="1" applyAlignment="1">
      <alignment vertical="center"/>
    </xf>
    <xf numFmtId="0" fontId="4" fillId="24" borderId="10" xfId="0" applyFont="1" applyFill="1" applyBorder="1" applyAlignment="1">
      <alignment vertical="center"/>
    </xf>
    <xf numFmtId="0" fontId="4" fillId="24" borderId="13" xfId="0" applyFont="1" applyFill="1" applyBorder="1" applyAlignment="1">
      <alignment horizontal="center" vertical="center"/>
    </xf>
    <xf numFmtId="0" fontId="0" fillId="27" borderId="0" xfId="0" quotePrefix="1" applyFill="1" applyAlignment="1">
      <alignment wrapText="1"/>
    </xf>
    <xf numFmtId="0" fontId="4" fillId="24" borderId="10" xfId="0" applyFont="1" applyFill="1" applyBorder="1" applyAlignment="1">
      <alignment horizontal="center" vertical="center"/>
    </xf>
    <xf numFmtId="0" fontId="4" fillId="25" borderId="12" xfId="0" quotePrefix="1" applyFont="1" applyFill="1" applyBorder="1" applyAlignment="1">
      <alignment horizontal="left"/>
    </xf>
    <xf numFmtId="0" fontId="4" fillId="25" borderId="14" xfId="0" applyFont="1" applyFill="1" applyBorder="1"/>
    <xf numFmtId="0" fontId="0" fillId="25" borderId="12" xfId="0" applyFill="1" applyBorder="1"/>
    <xf numFmtId="0" fontId="0" fillId="25" borderId="10" xfId="0" applyFill="1" applyBorder="1"/>
    <xf numFmtId="0" fontId="0" fillId="24" borderId="21" xfId="0" applyFill="1" applyBorder="1"/>
    <xf numFmtId="0" fontId="0" fillId="24" borderId="22" xfId="0" applyFill="1" applyBorder="1"/>
    <xf numFmtId="0" fontId="0" fillId="24" borderId="0" xfId="0" applyFill="1"/>
    <xf numFmtId="0" fontId="0" fillId="24" borderId="24" xfId="0" applyFill="1" applyBorder="1"/>
    <xf numFmtId="0" fontId="0" fillId="24" borderId="20" xfId="0" applyFill="1" applyBorder="1" applyAlignment="1">
      <alignment horizontal="center"/>
    </xf>
    <xf numFmtId="165" fontId="0" fillId="24" borderId="17" xfId="532" applyNumberFormat="1" applyFont="1" applyFill="1" applyBorder="1" applyAlignment="1">
      <alignment horizontal="center"/>
    </xf>
    <xf numFmtId="0" fontId="0" fillId="24" borderId="22" xfId="0" applyFill="1" applyBorder="1" applyAlignment="1">
      <alignment horizontal="left"/>
    </xf>
    <xf numFmtId="165" fontId="0" fillId="24" borderId="18" xfId="532" applyNumberFormat="1" applyFont="1" applyFill="1" applyBorder="1" applyAlignment="1">
      <alignment horizontal="center"/>
    </xf>
    <xf numFmtId="0" fontId="0" fillId="24" borderId="23" xfId="0" applyFill="1" applyBorder="1" applyAlignment="1">
      <alignment horizontal="left"/>
    </xf>
    <xf numFmtId="165" fontId="0" fillId="24" borderId="19" xfId="532" applyNumberFormat="1" applyFont="1" applyFill="1" applyBorder="1" applyAlignment="1">
      <alignment horizontal="center"/>
    </xf>
    <xf numFmtId="0" fontId="0" fillId="24" borderId="15" xfId="0" applyFill="1" applyBorder="1" applyAlignment="1">
      <alignment horizontal="center"/>
    </xf>
    <xf numFmtId="0" fontId="0" fillId="24" borderId="17" xfId="0" applyFill="1" applyBorder="1" applyAlignment="1">
      <alignment horizontal="center"/>
    </xf>
    <xf numFmtId="14" fontId="0" fillId="0" borderId="10" xfId="0" applyNumberFormat="1" applyBorder="1" applyAlignment="1">
      <alignment vertical="top"/>
    </xf>
    <xf numFmtId="0" fontId="0" fillId="0" borderId="10" xfId="0" applyBorder="1" applyAlignment="1">
      <alignment vertical="top"/>
    </xf>
    <xf numFmtId="0" fontId="22" fillId="27" borderId="0" xfId="0" applyFont="1" applyFill="1"/>
    <xf numFmtId="0" fontId="20" fillId="27" borderId="0" xfId="0" applyFont="1" applyFill="1"/>
    <xf numFmtId="0" fontId="16" fillId="27" borderId="0" xfId="0" applyFont="1" applyFill="1" applyAlignment="1">
      <alignment vertical="top"/>
    </xf>
    <xf numFmtId="0" fontId="10" fillId="27" borderId="0" xfId="0" quotePrefix="1" applyFont="1" applyFill="1" applyAlignment="1">
      <alignment vertical="center" wrapText="1"/>
    </xf>
    <xf numFmtId="0" fontId="13" fillId="27" borderId="0" xfId="0" applyFont="1" applyFill="1"/>
    <xf numFmtId="0" fontId="7" fillId="27" borderId="0" xfId="0" applyFont="1" applyFill="1" applyAlignment="1">
      <alignment vertical="center" wrapText="1"/>
    </xf>
    <xf numFmtId="0" fontId="20" fillId="27" borderId="0" xfId="0" applyFont="1" applyFill="1" applyAlignment="1">
      <alignment vertical="center" wrapText="1"/>
    </xf>
    <xf numFmtId="164" fontId="10" fillId="27" borderId="0" xfId="532" quotePrefix="1" applyNumberFormat="1" applyFont="1" applyFill="1" applyAlignment="1">
      <alignment vertical="center" wrapText="1"/>
    </xf>
    <xf numFmtId="0" fontId="0" fillId="27" borderId="0" xfId="0" applyFill="1" applyAlignment="1" applyProtection="1">
      <alignment horizontal="left"/>
      <protection locked="0"/>
    </xf>
    <xf numFmtId="43" fontId="0" fillId="24" borderId="16" xfId="532" applyFont="1" applyFill="1" applyBorder="1"/>
    <xf numFmtId="0" fontId="10" fillId="25" borderId="12" xfId="0" applyFont="1" applyFill="1" applyBorder="1"/>
    <xf numFmtId="0" fontId="0" fillId="24" borderId="14" xfId="0" applyFill="1" applyBorder="1" applyAlignment="1">
      <alignment horizontal="center"/>
    </xf>
    <xf numFmtId="0" fontId="10" fillId="25" borderId="10" xfId="0" applyFont="1" applyFill="1" applyBorder="1" applyAlignment="1">
      <alignment horizontal="center" vertical="center" wrapText="1"/>
    </xf>
    <xf numFmtId="0" fontId="0" fillId="24" borderId="10" xfId="0" applyFill="1" applyBorder="1" applyAlignment="1">
      <alignment horizontal="center"/>
    </xf>
    <xf numFmtId="0" fontId="0" fillId="24" borderId="10" xfId="0" applyFill="1" applyBorder="1" applyAlignment="1">
      <alignment horizontal="right"/>
    </xf>
    <xf numFmtId="165" fontId="0" fillId="24" borderId="10" xfId="532" applyNumberFormat="1" applyFont="1" applyFill="1" applyBorder="1" applyAlignment="1">
      <alignment horizontal="right"/>
    </xf>
    <xf numFmtId="0" fontId="10" fillId="25" borderId="14" xfId="0" applyFont="1" applyFill="1" applyBorder="1"/>
    <xf numFmtId="43" fontId="0" fillId="24" borderId="15" xfId="532" applyFont="1" applyFill="1" applyBorder="1"/>
    <xf numFmtId="169" fontId="0" fillId="24" borderId="18" xfId="0" applyNumberFormat="1" applyFill="1" applyBorder="1"/>
    <xf numFmtId="0" fontId="10" fillId="24" borderId="22" xfId="0" applyFont="1" applyFill="1" applyBorder="1"/>
    <xf numFmtId="0" fontId="10" fillId="24" borderId="23" xfId="0" applyFont="1" applyFill="1" applyBorder="1"/>
    <xf numFmtId="169" fontId="0" fillId="24" borderId="19" xfId="0" applyNumberFormat="1" applyFill="1" applyBorder="1"/>
    <xf numFmtId="0" fontId="10" fillId="25" borderId="13" xfId="0" applyFont="1" applyFill="1" applyBorder="1"/>
    <xf numFmtId="0" fontId="10" fillId="24" borderId="20" xfId="0" applyFont="1" applyFill="1" applyBorder="1"/>
    <xf numFmtId="0" fontId="10" fillId="24" borderId="21" xfId="0" applyFont="1" applyFill="1" applyBorder="1"/>
    <xf numFmtId="0" fontId="10" fillId="24" borderId="17" xfId="0" applyFont="1" applyFill="1" applyBorder="1"/>
    <xf numFmtId="0" fontId="10" fillId="24" borderId="0" xfId="0" applyFont="1" applyFill="1"/>
    <xf numFmtId="0" fontId="10" fillId="24" borderId="18" xfId="0" applyFont="1" applyFill="1" applyBorder="1"/>
    <xf numFmtId="0" fontId="10" fillId="24" borderId="0" xfId="0" applyFont="1" applyFill="1" applyAlignment="1">
      <alignment vertical="top" wrapText="1"/>
    </xf>
    <xf numFmtId="0" fontId="10" fillId="24" borderId="24" xfId="0" applyFont="1" applyFill="1" applyBorder="1"/>
    <xf numFmtId="0" fontId="10" fillId="24" borderId="19" xfId="0" applyFont="1" applyFill="1" applyBorder="1"/>
    <xf numFmtId="0" fontId="0" fillId="24" borderId="11" xfId="0" applyFill="1" applyBorder="1" applyAlignment="1">
      <alignment horizontal="right"/>
    </xf>
    <xf numFmtId="0" fontId="0" fillId="24" borderId="15" xfId="0" applyFill="1" applyBorder="1" applyAlignment="1">
      <alignment horizontal="right"/>
    </xf>
    <xf numFmtId="0" fontId="0" fillId="24" borderId="16" xfId="0" applyFill="1" applyBorder="1" applyAlignment="1">
      <alignment horizontal="right"/>
    </xf>
    <xf numFmtId="0" fontId="0" fillId="24" borderId="11" xfId="0" applyFill="1" applyBorder="1" applyAlignment="1">
      <alignment horizontal="left"/>
    </xf>
    <xf numFmtId="0" fontId="0" fillId="24" borderId="15" xfId="0" applyFill="1" applyBorder="1" applyAlignment="1">
      <alignment horizontal="left"/>
    </xf>
    <xf numFmtId="0" fontId="0" fillId="24" borderId="16" xfId="0" applyFill="1" applyBorder="1" applyAlignment="1">
      <alignment horizontal="left"/>
    </xf>
    <xf numFmtId="0" fontId="41" fillId="24" borderId="0" xfId="0" applyFont="1" applyFill="1"/>
    <xf numFmtId="0" fontId="41" fillId="24" borderId="18" xfId="0" applyFont="1" applyFill="1" applyBorder="1"/>
    <xf numFmtId="43" fontId="0" fillId="24" borderId="12" xfId="532" applyFont="1" applyFill="1" applyBorder="1"/>
    <xf numFmtId="0" fontId="0" fillId="24" borderId="18" xfId="0" applyFill="1" applyBorder="1" applyAlignment="1">
      <alignment horizontal="center"/>
    </xf>
    <xf numFmtId="0" fontId="0" fillId="24" borderId="19" xfId="0" applyFill="1" applyBorder="1" applyAlignment="1">
      <alignment horizontal="center"/>
    </xf>
    <xf numFmtId="0" fontId="0" fillId="26" borderId="12" xfId="0" applyFill="1" applyBorder="1" applyProtection="1">
      <protection locked="0"/>
    </xf>
    <xf numFmtId="43" fontId="0" fillId="26" borderId="13" xfId="532" applyFont="1" applyFill="1" applyBorder="1" applyProtection="1">
      <protection locked="0"/>
    </xf>
    <xf numFmtId="43" fontId="0" fillId="26" borderId="12" xfId="532" applyFont="1" applyFill="1" applyBorder="1" applyProtection="1">
      <protection locked="0"/>
    </xf>
    <xf numFmtId="0" fontId="0" fillId="26" borderId="14" xfId="0" applyFill="1" applyBorder="1" applyProtection="1">
      <protection locked="0"/>
    </xf>
    <xf numFmtId="0" fontId="0" fillId="26" borderId="10" xfId="0" applyFill="1" applyBorder="1" applyAlignment="1" applyProtection="1">
      <alignment horizontal="center"/>
      <protection locked="0"/>
    </xf>
    <xf numFmtId="165" fontId="0" fillId="26" borderId="10" xfId="532" applyNumberFormat="1" applyFont="1" applyFill="1" applyBorder="1" applyProtection="1">
      <protection locked="0"/>
    </xf>
    <xf numFmtId="0" fontId="0" fillId="26" borderId="16" xfId="0" applyFill="1" applyBorder="1" applyAlignment="1" applyProtection="1">
      <alignment horizontal="center"/>
      <protection locked="0"/>
    </xf>
    <xf numFmtId="0" fontId="0" fillId="26" borderId="10" xfId="0" applyFill="1" applyBorder="1" applyAlignment="1" applyProtection="1">
      <alignment horizontal="right"/>
      <protection locked="0"/>
    </xf>
    <xf numFmtId="0" fontId="10" fillId="25" borderId="17" xfId="0" applyFont="1" applyFill="1" applyBorder="1" applyAlignment="1">
      <alignment horizontal="center" vertical="center" wrapText="1"/>
    </xf>
    <xf numFmtId="0" fontId="10" fillId="25" borderId="18" xfId="0" applyFont="1" applyFill="1" applyBorder="1" applyAlignment="1">
      <alignment horizontal="center" vertical="center" wrapText="1"/>
    </xf>
    <xf numFmtId="43" fontId="0" fillId="24" borderId="16" xfId="532" applyFont="1" applyFill="1" applyBorder="1" applyProtection="1">
      <protection locked="0"/>
    </xf>
    <xf numFmtId="0" fontId="0" fillId="24" borderId="14" xfId="0" applyFill="1" applyBorder="1" applyProtection="1">
      <protection locked="0"/>
    </xf>
    <xf numFmtId="0" fontId="42" fillId="25" borderId="10" xfId="0" applyFont="1" applyFill="1" applyBorder="1" applyAlignment="1">
      <alignment horizontal="center" vertical="center" wrapText="1"/>
    </xf>
    <xf numFmtId="43" fontId="43" fillId="24" borderId="12" xfId="532" applyFont="1" applyFill="1" applyBorder="1"/>
    <xf numFmtId="43" fontId="43" fillId="24" borderId="13" xfId="532" applyFont="1" applyFill="1" applyBorder="1"/>
    <xf numFmtId="43" fontId="0" fillId="24" borderId="13" xfId="532" applyFont="1" applyFill="1" applyBorder="1"/>
    <xf numFmtId="43" fontId="0" fillId="24" borderId="13" xfId="532" applyFont="1" applyFill="1" applyBorder="1" applyProtection="1">
      <protection locked="0"/>
    </xf>
    <xf numFmtId="0" fontId="43" fillId="24" borderId="14" xfId="0" applyFont="1" applyFill="1" applyBorder="1"/>
    <xf numFmtId="0" fontId="43" fillId="24" borderId="14" xfId="0" applyFont="1" applyFill="1" applyBorder="1" applyAlignment="1">
      <alignment horizontal="center"/>
    </xf>
    <xf numFmtId="165" fontId="43" fillId="26" borderId="10" xfId="532" applyNumberFormat="1" applyFont="1" applyFill="1" applyBorder="1" applyProtection="1">
      <protection locked="0"/>
    </xf>
    <xf numFmtId="165" fontId="43" fillId="24" borderId="10" xfId="532" applyNumberFormat="1" applyFont="1" applyFill="1" applyBorder="1" applyAlignment="1">
      <alignment horizontal="right"/>
    </xf>
    <xf numFmtId="0" fontId="43" fillId="24" borderId="10" xfId="0" applyFont="1" applyFill="1" applyBorder="1" applyAlignment="1">
      <alignment horizontal="right"/>
    </xf>
    <xf numFmtId="43" fontId="43" fillId="26" borderId="12" xfId="532" applyFont="1" applyFill="1" applyBorder="1" applyProtection="1">
      <protection locked="0"/>
    </xf>
    <xf numFmtId="43" fontId="43" fillId="26" borderId="13" xfId="532" applyFont="1" applyFill="1" applyBorder="1" applyProtection="1">
      <protection locked="0"/>
    </xf>
    <xf numFmtId="43" fontId="43" fillId="26" borderId="14" xfId="532" applyFont="1" applyFill="1" applyBorder="1" applyProtection="1">
      <protection locked="0"/>
    </xf>
    <xf numFmtId="0" fontId="43" fillId="26" borderId="10" xfId="0" applyFont="1" applyFill="1" applyBorder="1" applyAlignment="1" applyProtection="1">
      <alignment horizontal="center"/>
      <protection locked="0"/>
    </xf>
    <xf numFmtId="0" fontId="43" fillId="26" borderId="16" xfId="0" applyFont="1" applyFill="1" applyBorder="1" applyAlignment="1" applyProtection="1">
      <alignment horizontal="center"/>
      <protection locked="0"/>
    </xf>
    <xf numFmtId="0" fontId="43" fillId="26" borderId="10" xfId="0" applyFont="1" applyFill="1" applyBorder="1" applyAlignment="1" applyProtection="1">
      <alignment horizontal="right"/>
      <protection locked="0"/>
    </xf>
    <xf numFmtId="0" fontId="43" fillId="24" borderId="10" xfId="0" applyFont="1" applyFill="1" applyBorder="1" applyAlignment="1">
      <alignment horizontal="center"/>
    </xf>
    <xf numFmtId="0" fontId="43" fillId="26" borderId="10" xfId="0" applyFont="1" applyFill="1" applyBorder="1" applyProtection="1">
      <protection locked="0"/>
    </xf>
    <xf numFmtId="165" fontId="43" fillId="24" borderId="10" xfId="532" applyNumberFormat="1" applyFont="1" applyFill="1" applyBorder="1" applyAlignment="1">
      <alignment horizontal="center"/>
    </xf>
    <xf numFmtId="0" fontId="43" fillId="26" borderId="14" xfId="0" applyFont="1" applyFill="1" applyBorder="1" applyProtection="1">
      <protection locked="0"/>
    </xf>
    <xf numFmtId="0" fontId="20" fillId="27" borderId="0" xfId="0" quotePrefix="1" applyFont="1" applyFill="1" applyAlignment="1">
      <alignment vertical="center" wrapText="1"/>
    </xf>
    <xf numFmtId="0" fontId="20" fillId="27" borderId="0" xfId="0" quotePrefix="1" applyFont="1" applyFill="1" applyAlignment="1">
      <alignment horizontal="right"/>
    </xf>
    <xf numFmtId="0" fontId="0" fillId="24" borderId="15" xfId="532" applyNumberFormat="1" applyFont="1" applyFill="1" applyBorder="1" applyAlignment="1">
      <alignment horizontal="center"/>
    </xf>
    <xf numFmtId="0" fontId="10" fillId="25" borderId="16" xfId="0" applyFont="1" applyFill="1" applyBorder="1" applyAlignment="1">
      <alignment horizontal="center" vertical="center" wrapText="1"/>
    </xf>
    <xf numFmtId="0" fontId="0" fillId="25" borderId="13" xfId="0" applyFill="1" applyBorder="1"/>
    <xf numFmtId="0" fontId="10" fillId="25" borderId="20" xfId="0" applyFont="1" applyFill="1" applyBorder="1"/>
    <xf numFmtId="0" fontId="0" fillId="25" borderId="21" xfId="0" applyFill="1" applyBorder="1"/>
    <xf numFmtId="0" fontId="7" fillId="27" borderId="0" xfId="0" applyFont="1" applyFill="1" applyAlignment="1">
      <alignment horizontal="left"/>
    </xf>
    <xf numFmtId="0" fontId="45" fillId="24" borderId="20" xfId="0" applyFont="1" applyFill="1" applyBorder="1" applyAlignment="1">
      <alignment vertical="center"/>
    </xf>
    <xf numFmtId="0" fontId="45" fillId="24" borderId="21" xfId="0" applyFont="1" applyFill="1" applyBorder="1" applyAlignment="1">
      <alignment vertical="center"/>
    </xf>
    <xf numFmtId="0" fontId="45" fillId="24" borderId="17" xfId="0" applyFont="1" applyFill="1" applyBorder="1" applyAlignment="1">
      <alignment vertical="center"/>
    </xf>
    <xf numFmtId="0" fontId="45" fillId="24" borderId="12" xfId="0" applyFont="1" applyFill="1" applyBorder="1" applyAlignment="1">
      <alignment vertical="center"/>
    </xf>
    <xf numFmtId="0" fontId="45" fillId="24" borderId="13" xfId="0" applyFont="1" applyFill="1" applyBorder="1" applyAlignment="1">
      <alignment vertical="center"/>
    </xf>
    <xf numFmtId="0" fontId="45" fillId="24" borderId="14" xfId="0" applyFont="1" applyFill="1" applyBorder="1" applyAlignment="1">
      <alignment vertical="center"/>
    </xf>
    <xf numFmtId="0" fontId="45" fillId="24" borderId="23" xfId="0" applyFont="1" applyFill="1" applyBorder="1" applyAlignment="1">
      <alignment vertical="center"/>
    </xf>
    <xf numFmtId="0" fontId="45" fillId="24" borderId="24" xfId="0" applyFont="1" applyFill="1" applyBorder="1" applyAlignment="1">
      <alignment vertical="center"/>
    </xf>
    <xf numFmtId="0" fontId="45" fillId="24" borderId="19" xfId="0" applyFont="1" applyFill="1" applyBorder="1" applyAlignment="1">
      <alignment vertical="center"/>
    </xf>
    <xf numFmtId="0" fontId="44" fillId="25" borderId="13" xfId="0" applyFont="1" applyFill="1" applyBorder="1" applyAlignment="1">
      <alignment horizontal="center" vertical="center" wrapText="1"/>
    </xf>
    <xf numFmtId="0" fontId="44" fillId="25" borderId="10" xfId="0" applyFont="1" applyFill="1" applyBorder="1" applyAlignment="1">
      <alignment horizontal="center" vertical="center" wrapText="1"/>
    </xf>
    <xf numFmtId="0" fontId="46" fillId="24" borderId="11" xfId="0" applyFont="1" applyFill="1" applyBorder="1" applyAlignment="1">
      <alignment vertical="center"/>
    </xf>
    <xf numFmtId="0" fontId="45" fillId="24" borderId="17" xfId="0" applyFont="1" applyFill="1" applyBorder="1" applyAlignment="1">
      <alignment horizontal="center" vertical="center" wrapText="1"/>
    </xf>
    <xf numFmtId="165" fontId="45" fillId="24" borderId="17" xfId="532" quotePrefix="1" applyNumberFormat="1" applyFont="1" applyFill="1" applyBorder="1" applyAlignment="1">
      <alignment horizontal="center" vertical="center" wrapText="1"/>
    </xf>
    <xf numFmtId="0" fontId="45" fillId="24" borderId="22" xfId="0" applyFont="1" applyFill="1" applyBorder="1" applyAlignment="1">
      <alignment vertical="center"/>
    </xf>
    <xf numFmtId="0" fontId="45" fillId="24" borderId="0" xfId="0" applyFont="1" applyFill="1" applyAlignment="1">
      <alignment vertical="center"/>
    </xf>
    <xf numFmtId="0" fontId="45" fillId="24" borderId="0" xfId="0" applyFont="1" applyFill="1" applyAlignment="1">
      <alignment vertical="center" wrapText="1"/>
    </xf>
    <xf numFmtId="165" fontId="45" fillId="24" borderId="15" xfId="532" applyNumberFormat="1" applyFont="1" applyFill="1" applyBorder="1" applyAlignment="1">
      <alignment horizontal="right"/>
    </xf>
    <xf numFmtId="165" fontId="45" fillId="24" borderId="22" xfId="532" applyNumberFormat="1" applyFont="1" applyFill="1" applyBorder="1" applyAlignment="1">
      <alignment horizontal="right"/>
    </xf>
    <xf numFmtId="17" fontId="45" fillId="24" borderId="18" xfId="0" applyNumberFormat="1" applyFont="1" applyFill="1" applyBorder="1" applyAlignment="1">
      <alignment horizontal="center"/>
    </xf>
    <xf numFmtId="165" fontId="45" fillId="24" borderId="18" xfId="532" applyNumberFormat="1" applyFont="1" applyFill="1" applyBorder="1" applyAlignment="1">
      <alignment horizontal="center"/>
    </xf>
    <xf numFmtId="165" fontId="45" fillId="24" borderId="23" xfId="532" applyNumberFormat="1" applyFont="1" applyFill="1" applyBorder="1" applyAlignment="1">
      <alignment horizontal="right" vertical="center"/>
    </xf>
    <xf numFmtId="17" fontId="45" fillId="24" borderId="19" xfId="0" quotePrefix="1" applyNumberFormat="1" applyFont="1" applyFill="1" applyBorder="1" applyAlignment="1">
      <alignment horizontal="center" vertical="center" wrapText="1"/>
    </xf>
    <xf numFmtId="165" fontId="45" fillId="24" borderId="19" xfId="532" applyNumberFormat="1" applyFont="1" applyFill="1" applyBorder="1" applyAlignment="1">
      <alignment horizontal="center" vertical="center" wrapText="1"/>
    </xf>
    <xf numFmtId="165" fontId="45" fillId="24" borderId="10" xfId="532" applyNumberFormat="1" applyFont="1" applyFill="1" applyBorder="1" applyAlignment="1">
      <alignment horizontal="right"/>
    </xf>
    <xf numFmtId="165" fontId="45" fillId="24" borderId="24" xfId="532" applyNumberFormat="1" applyFont="1" applyFill="1" applyBorder="1" applyAlignment="1">
      <alignment horizontal="right"/>
    </xf>
    <xf numFmtId="165" fontId="45" fillId="24" borderId="23" xfId="532" applyNumberFormat="1" applyFont="1" applyFill="1" applyBorder="1" applyAlignment="1">
      <alignment horizontal="right"/>
    </xf>
    <xf numFmtId="17" fontId="45" fillId="24" borderId="19" xfId="0" applyNumberFormat="1" applyFont="1" applyFill="1" applyBorder="1" applyAlignment="1">
      <alignment horizontal="center"/>
    </xf>
    <xf numFmtId="165" fontId="45" fillId="24" borderId="10" xfId="532" applyNumberFormat="1" applyFont="1" applyFill="1" applyBorder="1" applyAlignment="1">
      <alignment horizontal="center"/>
    </xf>
    <xf numFmtId="165" fontId="45" fillId="24" borderId="11" xfId="532" applyNumberFormat="1" applyFont="1" applyFill="1" applyBorder="1" applyAlignment="1">
      <alignment horizontal="right"/>
    </xf>
    <xf numFmtId="165" fontId="45" fillId="24" borderId="20" xfId="532" applyNumberFormat="1" applyFont="1" applyFill="1" applyBorder="1" applyAlignment="1">
      <alignment horizontal="right"/>
    </xf>
    <xf numFmtId="17" fontId="45" fillId="24" borderId="17" xfId="0" applyNumberFormat="1" applyFont="1" applyFill="1" applyBorder="1" applyAlignment="1">
      <alignment horizontal="center"/>
    </xf>
    <xf numFmtId="165" fontId="45" fillId="24" borderId="17" xfId="532" applyNumberFormat="1" applyFont="1" applyFill="1" applyBorder="1" applyAlignment="1">
      <alignment horizontal="center"/>
    </xf>
    <xf numFmtId="0" fontId="45" fillId="24" borderId="22" xfId="0" applyFont="1" applyFill="1" applyBorder="1" applyAlignment="1">
      <alignment horizontal="left" vertical="center" wrapText="1"/>
    </xf>
    <xf numFmtId="0" fontId="45" fillId="24" borderId="0" xfId="0" applyFont="1" applyFill="1" applyAlignment="1">
      <alignment horizontal="left" vertical="center" wrapText="1"/>
    </xf>
    <xf numFmtId="0" fontId="44" fillId="24" borderId="12" xfId="0" quotePrefix="1" applyFont="1" applyFill="1" applyBorder="1" applyAlignment="1">
      <alignment horizontal="left" vertical="center"/>
    </xf>
    <xf numFmtId="165" fontId="45" fillId="24" borderId="12" xfId="532" applyNumberFormat="1" applyFont="1" applyFill="1" applyBorder="1" applyAlignment="1">
      <alignment horizontal="right"/>
    </xf>
    <xf numFmtId="17" fontId="45" fillId="24" borderId="14" xfId="0" applyNumberFormat="1" applyFont="1" applyFill="1" applyBorder="1" applyAlignment="1">
      <alignment horizontal="center"/>
    </xf>
    <xf numFmtId="165" fontId="45" fillId="24" borderId="11" xfId="532" applyNumberFormat="1" applyFont="1" applyFill="1" applyBorder="1" applyAlignment="1">
      <alignment horizontal="center"/>
    </xf>
    <xf numFmtId="165" fontId="44" fillId="24" borderId="23" xfId="532" applyNumberFormat="1" applyFont="1" applyFill="1" applyBorder="1" applyAlignment="1">
      <alignment vertical="center"/>
    </xf>
    <xf numFmtId="0" fontId="7" fillId="27" borderId="0" xfId="0" quotePrefix="1" applyFont="1" applyFill="1" applyAlignment="1">
      <alignment vertical="center"/>
    </xf>
    <xf numFmtId="169" fontId="0" fillId="25" borderId="21" xfId="0" applyNumberFormat="1" applyFill="1" applyBorder="1"/>
    <xf numFmtId="0" fontId="10" fillId="25" borderId="21" xfId="0" applyFont="1" applyFill="1" applyBorder="1"/>
    <xf numFmtId="169" fontId="0" fillId="25" borderId="17" xfId="0" applyNumberFormat="1" applyFill="1" applyBorder="1"/>
    <xf numFmtId="169" fontId="0" fillId="24" borderId="0" xfId="0" applyNumberFormat="1" applyFill="1"/>
    <xf numFmtId="169" fontId="0" fillId="24" borderId="21" xfId="0" applyNumberFormat="1" applyFill="1" applyBorder="1"/>
    <xf numFmtId="169" fontId="0" fillId="24" borderId="17" xfId="0" applyNumberFormat="1" applyFill="1" applyBorder="1"/>
    <xf numFmtId="169" fontId="0" fillId="24" borderId="24" xfId="0" applyNumberFormat="1" applyFill="1" applyBorder="1"/>
    <xf numFmtId="0" fontId="18" fillId="27" borderId="0" xfId="0" quotePrefix="1" applyFont="1" applyFill="1" applyAlignment="1">
      <alignment horizontal="right"/>
    </xf>
    <xf numFmtId="0" fontId="43" fillId="25" borderId="10" xfId="0" applyFont="1" applyFill="1" applyBorder="1" applyAlignment="1">
      <alignment horizontal="center" vertical="center" wrapText="1"/>
    </xf>
    <xf numFmtId="165" fontId="0" fillId="24" borderId="10" xfId="0" applyNumberFormat="1" applyFill="1" applyBorder="1"/>
    <xf numFmtId="169" fontId="8" fillId="27" borderId="0" xfId="0" applyNumberFormat="1" applyFont="1" applyFill="1"/>
    <xf numFmtId="171" fontId="13" fillId="27" borderId="0" xfId="0" applyNumberFormat="1" applyFont="1" applyFill="1" applyAlignment="1">
      <alignment horizontal="left"/>
    </xf>
    <xf numFmtId="0" fontId="5" fillId="27" borderId="0" xfId="0" applyFont="1" applyFill="1"/>
    <xf numFmtId="0" fontId="0" fillId="27" borderId="0" xfId="0" applyFill="1" applyAlignment="1">
      <alignment horizontal="left" indent="2"/>
    </xf>
    <xf numFmtId="0" fontId="0" fillId="0" borderId="14" xfId="0" applyBorder="1" applyAlignment="1" applyProtection="1">
      <alignment horizontal="center"/>
      <protection locked="0"/>
    </xf>
    <xf numFmtId="0" fontId="10" fillId="24" borderId="17" xfId="0" applyFont="1" applyFill="1" applyBorder="1" applyAlignment="1">
      <alignment horizontal="center"/>
    </xf>
    <xf numFmtId="0" fontId="10" fillId="24" borderId="18" xfId="0" applyFont="1" applyFill="1" applyBorder="1" applyAlignment="1">
      <alignment horizontal="center"/>
    </xf>
    <xf numFmtId="0" fontId="10" fillId="24" borderId="19" xfId="0" applyFont="1" applyFill="1" applyBorder="1" applyAlignment="1">
      <alignment horizontal="center"/>
    </xf>
    <xf numFmtId="0" fontId="4" fillId="25" borderId="10" xfId="0" applyFont="1" applyFill="1" applyBorder="1" applyAlignment="1">
      <alignment horizontal="center" vertical="center" wrapText="1"/>
    </xf>
    <xf numFmtId="0" fontId="0" fillId="0" borderId="10" xfId="0" applyBorder="1" applyAlignment="1" applyProtection="1">
      <alignment horizontal="center"/>
      <protection locked="0"/>
    </xf>
    <xf numFmtId="164" fontId="4" fillId="27" borderId="21" xfId="532" applyNumberFormat="1" applyFont="1" applyFill="1" applyBorder="1"/>
    <xf numFmtId="0" fontId="0" fillId="0" borderId="12" xfId="0" applyBorder="1" applyAlignment="1" applyProtection="1">
      <alignment horizontal="right"/>
      <protection locked="0"/>
    </xf>
    <xf numFmtId="164" fontId="0" fillId="24" borderId="11" xfId="532" applyNumberFormat="1" applyFont="1" applyFill="1" applyBorder="1" applyAlignment="1" applyProtection="1">
      <alignment horizontal="center"/>
    </xf>
    <xf numFmtId="0" fontId="0" fillId="24" borderId="12" xfId="0" applyFill="1" applyBorder="1" applyAlignment="1">
      <alignment horizontal="right"/>
    </xf>
    <xf numFmtId="0" fontId="4" fillId="25" borderId="21" xfId="0" applyFont="1" applyFill="1" applyBorder="1" applyAlignment="1">
      <alignment vertical="center" wrapText="1"/>
    </xf>
    <xf numFmtId="0" fontId="4" fillId="25" borderId="20" xfId="0" applyFont="1" applyFill="1" applyBorder="1" applyAlignment="1">
      <alignment vertical="center" wrapText="1"/>
    </xf>
    <xf numFmtId="0" fontId="4" fillId="25" borderId="17" xfId="0" applyFont="1" applyFill="1" applyBorder="1" applyAlignment="1">
      <alignment vertical="center" wrapText="1"/>
    </xf>
    <xf numFmtId="0" fontId="2" fillId="24" borderId="15" xfId="532" applyNumberFormat="1" applyFont="1" applyFill="1" applyBorder="1" applyAlignment="1">
      <alignment horizontal="center"/>
    </xf>
    <xf numFmtId="0" fontId="2" fillId="24" borderId="16" xfId="532" applyNumberFormat="1" applyFont="1" applyFill="1" applyBorder="1" applyAlignment="1">
      <alignment horizontal="center"/>
    </xf>
    <xf numFmtId="0" fontId="4" fillId="25" borderId="22" xfId="0" applyFont="1" applyFill="1" applyBorder="1" applyAlignment="1">
      <alignment horizontal="center"/>
    </xf>
    <xf numFmtId="0" fontId="4" fillId="25" borderId="0" xfId="0" applyFont="1" applyFill="1" applyAlignment="1">
      <alignment horizontal="center"/>
    </xf>
    <xf numFmtId="0" fontId="4" fillId="25" borderId="11" xfId="0" applyFont="1" applyFill="1" applyBorder="1" applyAlignment="1">
      <alignment horizontal="center"/>
    </xf>
    <xf numFmtId="0" fontId="4" fillId="25" borderId="20" xfId="0" applyFont="1" applyFill="1" applyBorder="1" applyAlignment="1">
      <alignment horizontal="center"/>
    </xf>
    <xf numFmtId="0" fontId="4" fillId="25" borderId="17" xfId="0" applyFont="1" applyFill="1" applyBorder="1" applyAlignment="1">
      <alignment horizontal="center"/>
    </xf>
    <xf numFmtId="0" fontId="0" fillId="0" borderId="20" xfId="0" applyBorder="1" applyProtection="1">
      <protection locked="0"/>
    </xf>
    <xf numFmtId="165" fontId="2" fillId="24" borderId="11" xfId="532" applyNumberFormat="1" applyFill="1" applyBorder="1"/>
    <xf numFmtId="0" fontId="0" fillId="0" borderId="22" xfId="0" applyBorder="1" applyProtection="1">
      <protection locked="0"/>
    </xf>
    <xf numFmtId="165" fontId="2" fillId="24" borderId="15" xfId="532" applyNumberFormat="1" applyFill="1" applyBorder="1"/>
    <xf numFmtId="0" fontId="0" fillId="0" borderId="23" xfId="0" applyBorder="1" applyProtection="1">
      <protection locked="0"/>
    </xf>
    <xf numFmtId="165" fontId="2" fillId="24" borderId="16" xfId="532" applyNumberFormat="1" applyFill="1" applyBorder="1"/>
    <xf numFmtId="0" fontId="4" fillId="27" borderId="20" xfId="0" applyFont="1" applyFill="1" applyBorder="1" applyAlignment="1">
      <alignment horizontal="center" vertical="center"/>
    </xf>
    <xf numFmtId="0" fontId="4" fillId="27" borderId="21" xfId="0" applyFont="1" applyFill="1" applyBorder="1" applyAlignment="1">
      <alignment horizontal="center" vertical="center"/>
    </xf>
    <xf numFmtId="0" fontId="4" fillId="27" borderId="17" xfId="0" applyFont="1" applyFill="1" applyBorder="1" applyAlignment="1">
      <alignment horizontal="center" vertical="center"/>
    </xf>
    <xf numFmtId="0" fontId="4" fillId="27" borderId="11" xfId="0" applyFont="1" applyFill="1" applyBorder="1" applyAlignment="1">
      <alignment horizontal="center" vertical="center"/>
    </xf>
    <xf numFmtId="0" fontId="0" fillId="24" borderId="11" xfId="0" applyFill="1" applyBorder="1" applyAlignment="1">
      <alignment horizontal="center"/>
    </xf>
    <xf numFmtId="0" fontId="0" fillId="24" borderId="21" xfId="0" applyFill="1" applyBorder="1" applyAlignment="1">
      <alignment horizontal="center"/>
    </xf>
    <xf numFmtId="0" fontId="0" fillId="24" borderId="0" xfId="0" applyFill="1" applyAlignment="1">
      <alignment horizontal="center"/>
    </xf>
    <xf numFmtId="0" fontId="0" fillId="24" borderId="24" xfId="0" applyFill="1" applyBorder="1" applyAlignment="1">
      <alignment horizontal="center"/>
    </xf>
    <xf numFmtId="0" fontId="0" fillId="24" borderId="16" xfId="0" applyFill="1" applyBorder="1" applyAlignment="1">
      <alignment horizontal="center"/>
    </xf>
    <xf numFmtId="165" fontId="0" fillId="24" borderId="14" xfId="0" applyNumberFormat="1" applyFill="1" applyBorder="1"/>
    <xf numFmtId="0" fontId="4" fillId="24" borderId="13" xfId="0" applyFont="1" applyFill="1" applyBorder="1"/>
    <xf numFmtId="0" fontId="17" fillId="27" borderId="0" xfId="0" applyFont="1" applyFill="1" applyAlignment="1">
      <alignment horizontal="center"/>
    </xf>
    <xf numFmtId="0" fontId="0" fillId="27" borderId="0" xfId="0" applyFill="1" applyAlignment="1">
      <alignment horizontal="right" vertical="center"/>
    </xf>
    <xf numFmtId="0" fontId="4" fillId="24" borderId="12" xfId="0" applyFont="1" applyFill="1" applyBorder="1"/>
    <xf numFmtId="165" fontId="4" fillId="24" borderId="14" xfId="0" applyNumberFormat="1" applyFont="1" applyFill="1" applyBorder="1"/>
    <xf numFmtId="0" fontId="10" fillId="27" borderId="22" xfId="0" applyFont="1" applyFill="1" applyBorder="1" applyAlignment="1">
      <alignment horizontal="left" vertical="top" wrapText="1"/>
    </xf>
    <xf numFmtId="0" fontId="10" fillId="27" borderId="0" xfId="0" applyFont="1" applyFill="1" applyAlignment="1">
      <alignment horizontal="left" vertical="top" wrapText="1"/>
    </xf>
    <xf numFmtId="0" fontId="10" fillId="27" borderId="18" xfId="0" applyFont="1" applyFill="1" applyBorder="1" applyAlignment="1">
      <alignment horizontal="left" vertical="top" wrapText="1"/>
    </xf>
    <xf numFmtId="0" fontId="7" fillId="27" borderId="0" xfId="0" applyFont="1" applyFill="1" applyAlignment="1">
      <alignment vertical="top" wrapText="1"/>
    </xf>
    <xf numFmtId="43" fontId="0" fillId="24" borderId="12" xfId="532" applyFont="1" applyFill="1" applyBorder="1" applyProtection="1"/>
    <xf numFmtId="0" fontId="7" fillId="27" borderId="0" xfId="0" applyFont="1" applyFill="1" applyAlignment="1" applyProtection="1">
      <alignment vertical="top" wrapText="1"/>
      <protection locked="0"/>
    </xf>
    <xf numFmtId="164" fontId="0" fillId="24" borderId="10" xfId="0" applyNumberFormat="1" applyFill="1" applyBorder="1"/>
    <xf numFmtId="0" fontId="4" fillId="25" borderId="14" xfId="0" applyFont="1" applyFill="1" applyBorder="1" applyAlignment="1">
      <alignment horizontal="center"/>
    </xf>
    <xf numFmtId="0" fontId="0" fillId="27" borderId="23" xfId="0" applyFill="1" applyBorder="1" applyProtection="1">
      <protection locked="0"/>
    </xf>
    <xf numFmtId="0" fontId="2" fillId="24" borderId="22" xfId="0" applyFont="1" applyFill="1" applyBorder="1"/>
    <xf numFmtId="0" fontId="56" fillId="27" borderId="0" xfId="0" applyFont="1" applyFill="1" applyAlignment="1">
      <alignment horizontal="left"/>
    </xf>
    <xf numFmtId="168" fontId="16" fillId="26" borderId="10" xfId="729" quotePrefix="1" applyNumberFormat="1" applyFont="1" applyFill="1" applyBorder="1" applyAlignment="1" applyProtection="1">
      <alignment horizontal="center" vertical="center"/>
      <protection locked="0"/>
    </xf>
    <xf numFmtId="0" fontId="0" fillId="0" borderId="10" xfId="0" quotePrefix="1" applyBorder="1" applyAlignment="1">
      <alignment horizontal="right" vertical="top"/>
    </xf>
    <xf numFmtId="14" fontId="2" fillId="0" borderId="10" xfId="716" applyNumberFormat="1" applyBorder="1" applyAlignment="1">
      <alignment vertical="top"/>
    </xf>
    <xf numFmtId="0" fontId="2" fillId="0" borderId="10" xfId="716" applyBorder="1" applyAlignment="1">
      <alignment vertical="top"/>
    </xf>
    <xf numFmtId="0" fontId="16" fillId="27" borderId="0" xfId="0" quotePrefix="1" applyFont="1" applyFill="1" applyAlignment="1">
      <alignment horizontal="right"/>
    </xf>
    <xf numFmtId="0" fontId="2" fillId="27" borderId="0" xfId="0" quotePrefix="1" applyFont="1" applyFill="1" applyAlignment="1">
      <alignment horizontal="left"/>
    </xf>
    <xf numFmtId="14" fontId="2" fillId="0" borderId="10" xfId="719" applyNumberFormat="1" applyBorder="1" applyAlignment="1">
      <alignment vertical="top"/>
    </xf>
    <xf numFmtId="171" fontId="2" fillId="0" borderId="10" xfId="719" applyBorder="1" applyAlignment="1">
      <alignment vertical="top"/>
    </xf>
    <xf numFmtId="0" fontId="51" fillId="27" borderId="0" xfId="0" applyFont="1" applyFill="1" applyAlignment="1">
      <alignment vertical="center"/>
    </xf>
    <xf numFmtId="14" fontId="52" fillId="0" borderId="10" xfId="707" applyNumberFormat="1" applyBorder="1" applyAlignment="1">
      <alignment vertical="top"/>
    </xf>
    <xf numFmtId="0" fontId="52" fillId="0" borderId="10" xfId="707" applyBorder="1" applyAlignment="1">
      <alignment vertical="top"/>
    </xf>
    <xf numFmtId="43" fontId="16" fillId="27" borderId="0" xfId="0" applyNumberFormat="1" applyFont="1" applyFill="1"/>
    <xf numFmtId="0" fontId="44" fillId="25" borderId="10" xfId="0" quotePrefix="1" applyFont="1" applyFill="1" applyBorder="1" applyAlignment="1">
      <alignment horizontal="center" vertical="center" wrapText="1"/>
    </xf>
    <xf numFmtId="0" fontId="46" fillId="24" borderId="20" xfId="0" applyFont="1" applyFill="1" applyBorder="1" applyAlignment="1">
      <alignment vertical="center"/>
    </xf>
    <xf numFmtId="165" fontId="45" fillId="24" borderId="16" xfId="532" applyNumberFormat="1" applyFont="1" applyFill="1" applyBorder="1" applyAlignment="1">
      <alignment horizontal="right" vertical="center"/>
    </xf>
    <xf numFmtId="165" fontId="45" fillId="24" borderId="16" xfId="532" applyNumberFormat="1" applyFont="1" applyFill="1" applyBorder="1" applyAlignment="1">
      <alignment horizontal="right"/>
    </xf>
    <xf numFmtId="165" fontId="44" fillId="24" borderId="16" xfId="532" applyNumberFormat="1" applyFont="1" applyFill="1" applyBorder="1" applyAlignment="1">
      <alignment vertical="center"/>
    </xf>
    <xf numFmtId="14" fontId="2" fillId="0" borderId="10" xfId="718" applyNumberFormat="1" applyBorder="1" applyAlignment="1">
      <alignment vertical="top"/>
    </xf>
    <xf numFmtId="171" fontId="2" fillId="0" borderId="10" xfId="718" applyBorder="1" applyAlignment="1">
      <alignment vertical="top"/>
    </xf>
    <xf numFmtId="0" fontId="2" fillId="0" borderId="10" xfId="0" quotePrefix="1" applyFont="1" applyBorder="1" applyAlignment="1">
      <alignment horizontal="right" vertical="top"/>
    </xf>
    <xf numFmtId="0" fontId="2" fillId="25" borderId="10" xfId="0" applyFont="1" applyFill="1" applyBorder="1" applyAlignment="1">
      <alignment horizontal="center" vertical="center" wrapText="1"/>
    </xf>
    <xf numFmtId="43" fontId="0" fillId="24" borderId="11" xfId="532" applyFont="1" applyFill="1" applyBorder="1"/>
    <xf numFmtId="43" fontId="0" fillId="24" borderId="16" xfId="532" applyFont="1" applyFill="1" applyBorder="1" applyAlignment="1">
      <alignment horizontal="right"/>
    </xf>
    <xf numFmtId="0" fontId="2" fillId="25" borderId="16" xfId="0" applyFont="1" applyFill="1" applyBorder="1" applyAlignment="1">
      <alignment horizontal="center" vertical="center" wrapText="1"/>
    </xf>
    <xf numFmtId="14" fontId="57" fillId="0" borderId="10" xfId="844" applyNumberFormat="1" applyBorder="1" applyAlignment="1">
      <alignment vertical="top"/>
    </xf>
    <xf numFmtId="171" fontId="57" fillId="0" borderId="10" xfId="844" applyBorder="1" applyAlignment="1">
      <alignment vertical="top"/>
    </xf>
    <xf numFmtId="173" fontId="16" fillId="28" borderId="10" xfId="729" applyNumberFormat="1" applyFont="1" applyFill="1" applyBorder="1" applyAlignment="1">
      <alignment horizontal="center" vertical="top" wrapText="1"/>
    </xf>
    <xf numFmtId="167" fontId="16" fillId="28" borderId="10" xfId="729" quotePrefix="1" applyNumberFormat="1" applyFont="1" applyFill="1" applyBorder="1" applyAlignment="1">
      <alignment horizontal="center" vertical="center"/>
    </xf>
    <xf numFmtId="167" fontId="16" fillId="28" borderId="16" xfId="729" applyNumberFormat="1" applyFont="1" applyFill="1" applyBorder="1" applyAlignment="1">
      <alignment horizontal="center" vertical="center"/>
    </xf>
    <xf numFmtId="0" fontId="0" fillId="27" borderId="0" xfId="0" applyFill="1" applyAlignment="1">
      <alignment horizontal="left" wrapText="1"/>
    </xf>
    <xf numFmtId="0" fontId="45" fillId="0" borderId="12" xfId="0" applyFont="1" applyBorder="1" applyAlignment="1" applyProtection="1">
      <alignment horizontal="left" vertical="center"/>
      <protection locked="0"/>
    </xf>
    <xf numFmtId="0" fontId="45" fillId="0" borderId="13" xfId="0" applyFont="1" applyBorder="1" applyAlignment="1" applyProtection="1">
      <alignment horizontal="left" vertical="center"/>
      <protection locked="0"/>
    </xf>
    <xf numFmtId="0" fontId="45" fillId="0" borderId="14" xfId="0" applyFont="1" applyBorder="1" applyAlignment="1" applyProtection="1">
      <alignment horizontal="left" vertical="center"/>
      <protection locked="0"/>
    </xf>
    <xf numFmtId="0" fontId="16" fillId="24" borderId="12" xfId="0" applyFont="1" applyFill="1" applyBorder="1" applyAlignment="1">
      <alignment horizontal="center" vertical="center" wrapText="1"/>
    </xf>
    <xf numFmtId="0" fontId="16" fillId="24" borderId="14" xfId="0" applyFont="1" applyFill="1" applyBorder="1" applyAlignment="1">
      <alignment horizontal="center" vertical="center" wrapText="1"/>
    </xf>
    <xf numFmtId="172" fontId="45" fillId="0" borderId="12" xfId="0" applyNumberFormat="1" applyFont="1" applyBorder="1" applyAlignment="1" applyProtection="1">
      <alignment horizontal="left" vertical="center"/>
      <protection locked="0"/>
    </xf>
    <xf numFmtId="172" fontId="45" fillId="0" borderId="13" xfId="0" applyNumberFormat="1" applyFont="1" applyBorder="1" applyAlignment="1" applyProtection="1">
      <alignment horizontal="left" vertical="center"/>
      <protection locked="0"/>
    </xf>
    <xf numFmtId="172" fontId="45" fillId="0" borderId="14" xfId="0" applyNumberFormat="1" applyFont="1" applyBorder="1" applyAlignment="1" applyProtection="1">
      <alignment horizontal="left" vertical="center"/>
      <protection locked="0"/>
    </xf>
    <xf numFmtId="0" fontId="20" fillId="27" borderId="0" xfId="0" quotePrefix="1" applyFont="1" applyFill="1" applyAlignment="1">
      <alignment horizontal="left" vertical="center" wrapText="1"/>
    </xf>
    <xf numFmtId="0" fontId="20" fillId="27" borderId="0" xfId="0" applyFont="1" applyFill="1" applyAlignment="1">
      <alignment horizontal="left" vertical="center" wrapText="1"/>
    </xf>
    <xf numFmtId="0" fontId="44" fillId="25" borderId="12" xfId="0" quotePrefix="1" applyFont="1" applyFill="1" applyBorder="1" applyAlignment="1">
      <alignment horizontal="center" vertical="center" wrapText="1"/>
    </xf>
    <xf numFmtId="0" fontId="44" fillId="25" borderId="14" xfId="0" quotePrefix="1" applyFont="1" applyFill="1" applyBorder="1" applyAlignment="1">
      <alignment horizontal="center" vertical="center" wrapText="1"/>
    </xf>
    <xf numFmtId="0" fontId="45" fillId="24" borderId="20" xfId="0" applyFont="1" applyFill="1" applyBorder="1" applyAlignment="1">
      <alignment horizontal="left" vertical="center" wrapText="1"/>
    </xf>
    <xf numFmtId="0" fontId="45" fillId="24" borderId="21" xfId="0" applyFont="1" applyFill="1" applyBorder="1" applyAlignment="1">
      <alignment horizontal="left" vertical="center" wrapText="1"/>
    </xf>
    <xf numFmtId="0" fontId="45" fillId="24" borderId="12" xfId="0" applyFont="1" applyFill="1" applyBorder="1" applyAlignment="1">
      <alignment horizontal="left" vertical="center" wrapText="1"/>
    </xf>
    <xf numFmtId="0" fontId="45" fillId="24" borderId="13" xfId="0" applyFont="1" applyFill="1" applyBorder="1" applyAlignment="1">
      <alignment horizontal="left" vertical="center" wrapText="1"/>
    </xf>
    <xf numFmtId="0" fontId="45" fillId="24" borderId="14" xfId="0" applyFont="1" applyFill="1" applyBorder="1" applyAlignment="1">
      <alignment horizontal="left" vertical="center" wrapText="1"/>
    </xf>
    <xf numFmtId="0" fontId="44" fillId="25" borderId="12" xfId="0" applyFont="1" applyFill="1" applyBorder="1" applyAlignment="1">
      <alignment horizontal="center" vertical="center" wrapText="1"/>
    </xf>
    <xf numFmtId="0" fontId="44" fillId="25" borderId="13" xfId="0" applyFont="1" applyFill="1" applyBorder="1" applyAlignment="1">
      <alignment horizontal="center" vertical="center" wrapText="1"/>
    </xf>
    <xf numFmtId="0" fontId="44" fillId="25" borderId="14" xfId="0" applyFont="1" applyFill="1" applyBorder="1" applyAlignment="1">
      <alignment horizontal="center" vertical="center" wrapText="1"/>
    </xf>
    <xf numFmtId="0" fontId="18" fillId="25" borderId="20" xfId="0" applyFont="1" applyFill="1" applyBorder="1" applyAlignment="1">
      <alignment horizontal="center" vertical="center"/>
    </xf>
    <xf numFmtId="0" fontId="18" fillId="25" borderId="17" xfId="0" applyFont="1" applyFill="1" applyBorder="1" applyAlignment="1">
      <alignment horizontal="center" vertical="center"/>
    </xf>
    <xf numFmtId="0" fontId="16" fillId="24" borderId="12" xfId="0" applyFont="1" applyFill="1" applyBorder="1" applyAlignment="1">
      <alignment horizontal="center" vertical="center"/>
    </xf>
    <xf numFmtId="0" fontId="16" fillId="24" borderId="14" xfId="0" applyFont="1" applyFill="1" applyBorder="1" applyAlignment="1">
      <alignment horizontal="center" vertical="center"/>
    </xf>
    <xf numFmtId="0" fontId="16" fillId="24" borderId="20" xfId="0" applyFont="1" applyFill="1" applyBorder="1" applyAlignment="1">
      <alignment horizontal="center" vertical="center"/>
    </xf>
    <xf numFmtId="0" fontId="16" fillId="24" borderId="17" xfId="0" applyFont="1" applyFill="1" applyBorder="1" applyAlignment="1">
      <alignment horizontal="center" vertical="center"/>
    </xf>
    <xf numFmtId="0" fontId="44" fillId="25" borderId="12" xfId="0" applyFont="1" applyFill="1" applyBorder="1" applyAlignment="1">
      <alignment horizontal="center"/>
    </xf>
    <xf numFmtId="0" fontId="44" fillId="25" borderId="13" xfId="0" applyFont="1" applyFill="1" applyBorder="1" applyAlignment="1">
      <alignment horizontal="center"/>
    </xf>
    <xf numFmtId="0" fontId="44" fillId="25" borderId="14" xfId="0" applyFont="1" applyFill="1" applyBorder="1" applyAlignment="1">
      <alignment horizontal="center"/>
    </xf>
    <xf numFmtId="0" fontId="45" fillId="0" borderId="12" xfId="0" quotePrefix="1" applyFont="1" applyBorder="1" applyAlignment="1" applyProtection="1">
      <alignment horizontal="left" vertical="center"/>
      <protection locked="0"/>
    </xf>
    <xf numFmtId="0" fontId="0" fillId="0" borderId="12" xfId="0" applyBorder="1" applyAlignment="1" applyProtection="1">
      <alignment horizontal="left"/>
      <protection locked="0"/>
    </xf>
    <xf numFmtId="0" fontId="0" fillId="0" borderId="14" xfId="0" applyBorder="1" applyAlignment="1" applyProtection="1">
      <alignment horizontal="left"/>
      <protection locked="0"/>
    </xf>
    <xf numFmtId="0" fontId="0" fillId="24" borderId="12" xfId="0" applyFill="1" applyBorder="1" applyAlignment="1">
      <alignment horizontal="left"/>
    </xf>
    <xf numFmtId="0" fontId="0" fillId="24" borderId="14" xfId="0" applyFill="1" applyBorder="1" applyAlignment="1">
      <alignment horizontal="left"/>
    </xf>
    <xf numFmtId="0" fontId="0" fillId="24" borderId="13" xfId="0" applyFill="1" applyBorder="1" applyAlignment="1">
      <alignment horizontal="left"/>
    </xf>
    <xf numFmtId="0" fontId="4" fillId="25" borderId="20" xfId="0" applyFont="1" applyFill="1" applyBorder="1" applyAlignment="1">
      <alignment horizontal="center" vertical="center" wrapText="1"/>
    </xf>
    <xf numFmtId="0" fontId="4" fillId="25" borderId="17" xfId="0" applyFont="1" applyFill="1" applyBorder="1" applyAlignment="1">
      <alignment horizontal="center" vertical="center" wrapText="1"/>
    </xf>
    <xf numFmtId="0" fontId="4" fillId="25" borderId="12" xfId="0" applyFont="1" applyFill="1" applyBorder="1" applyAlignment="1">
      <alignment horizontal="center"/>
    </xf>
    <xf numFmtId="0" fontId="4" fillId="25" borderId="14" xfId="0" applyFont="1" applyFill="1" applyBorder="1" applyAlignment="1">
      <alignment horizontal="center"/>
    </xf>
    <xf numFmtId="0" fontId="4" fillId="25" borderId="13" xfId="0" applyFont="1" applyFill="1" applyBorder="1" applyAlignment="1">
      <alignment horizontal="center"/>
    </xf>
    <xf numFmtId="0" fontId="4" fillId="25" borderId="12" xfId="0" applyFont="1" applyFill="1" applyBorder="1" applyAlignment="1">
      <alignment horizontal="center" vertical="center"/>
    </xf>
    <xf numFmtId="0" fontId="4" fillId="25" borderId="13" xfId="0" applyFont="1" applyFill="1" applyBorder="1" applyAlignment="1">
      <alignment horizontal="center" vertical="center"/>
    </xf>
    <xf numFmtId="0" fontId="4" fillId="25" borderId="14" xfId="0" applyFont="1" applyFill="1" applyBorder="1" applyAlignment="1">
      <alignment horizontal="center" vertical="center"/>
    </xf>
    <xf numFmtId="0" fontId="4" fillId="25" borderId="12" xfId="0" quotePrefix="1" applyFont="1" applyFill="1" applyBorder="1" applyAlignment="1">
      <alignment horizontal="center"/>
    </xf>
    <xf numFmtId="0" fontId="4" fillId="25" borderId="13" xfId="0" quotePrefix="1" applyFont="1" applyFill="1" applyBorder="1" applyAlignment="1">
      <alignment horizontal="center"/>
    </xf>
    <xf numFmtId="0" fontId="4" fillId="25" borderId="14" xfId="0" quotePrefix="1" applyFont="1" applyFill="1" applyBorder="1" applyAlignment="1">
      <alignment horizontal="center"/>
    </xf>
    <xf numFmtId="0" fontId="4" fillId="25" borderId="20" xfId="0" applyFont="1" applyFill="1" applyBorder="1" applyAlignment="1">
      <alignment horizontal="center" vertical="center"/>
    </xf>
    <xf numFmtId="0" fontId="4" fillId="25" borderId="21" xfId="0" applyFont="1" applyFill="1" applyBorder="1" applyAlignment="1">
      <alignment horizontal="center" vertical="center"/>
    </xf>
    <xf numFmtId="0" fontId="4" fillId="25" borderId="17" xfId="0" applyFont="1" applyFill="1" applyBorder="1" applyAlignment="1">
      <alignment horizontal="center" vertical="center"/>
    </xf>
    <xf numFmtId="0" fontId="4" fillId="25" borderId="23" xfId="0" applyFont="1" applyFill="1" applyBorder="1" applyAlignment="1">
      <alignment horizontal="center" vertical="center"/>
    </xf>
    <xf numFmtId="0" fontId="4" fillId="25" borderId="24" xfId="0" applyFont="1" applyFill="1" applyBorder="1" applyAlignment="1">
      <alignment horizontal="center" vertical="center"/>
    </xf>
    <xf numFmtId="0" fontId="4" fillId="25" borderId="19" xfId="0" applyFont="1" applyFill="1" applyBorder="1" applyAlignment="1">
      <alignment horizontal="center" vertical="center"/>
    </xf>
    <xf numFmtId="0" fontId="4" fillId="25" borderId="12" xfId="0" applyFont="1" applyFill="1" applyBorder="1" applyAlignment="1">
      <alignment horizontal="center" vertical="center" wrapText="1"/>
    </xf>
    <xf numFmtId="0" fontId="4" fillId="25" borderId="13" xfId="0" applyFont="1" applyFill="1" applyBorder="1" applyAlignment="1">
      <alignment horizontal="center" vertical="center" wrapText="1"/>
    </xf>
    <xf numFmtId="0" fontId="0" fillId="0" borderId="13" xfId="0" applyBorder="1" applyAlignment="1" applyProtection="1">
      <alignment horizontal="left"/>
      <protection locked="0"/>
    </xf>
    <xf numFmtId="0" fontId="4" fillId="25" borderId="11" xfId="0" applyFont="1" applyFill="1" applyBorder="1" applyAlignment="1">
      <alignment horizontal="center" vertical="center"/>
    </xf>
    <xf numFmtId="0" fontId="0" fillId="25" borderId="16" xfId="0" applyFill="1" applyBorder="1" applyAlignment="1">
      <alignment horizontal="center" vertical="center"/>
    </xf>
    <xf numFmtId="0" fontId="4" fillId="25" borderId="11" xfId="0" applyFont="1" applyFill="1" applyBorder="1" applyAlignment="1">
      <alignment horizontal="center" vertical="center" wrapText="1"/>
    </xf>
    <xf numFmtId="0" fontId="4" fillId="25" borderId="16" xfId="0" applyFont="1" applyFill="1" applyBorder="1" applyAlignment="1">
      <alignment horizontal="center" vertical="center" wrapText="1"/>
    </xf>
    <xf numFmtId="0" fontId="0" fillId="24" borderId="22" xfId="0" applyFill="1" applyBorder="1" applyAlignment="1">
      <alignment horizontal="center"/>
    </xf>
    <xf numFmtId="0" fontId="0" fillId="24" borderId="18" xfId="0" applyFill="1" applyBorder="1" applyAlignment="1">
      <alignment horizontal="center"/>
    </xf>
    <xf numFmtId="0" fontId="10" fillId="24" borderId="0" xfId="0" applyFont="1" applyFill="1" applyAlignment="1">
      <alignment horizontal="center"/>
    </xf>
    <xf numFmtId="0" fontId="10" fillId="24" borderId="18" xfId="0" applyFont="1" applyFill="1" applyBorder="1" applyAlignment="1">
      <alignment horizontal="center"/>
    </xf>
    <xf numFmtId="0" fontId="0" fillId="24" borderId="20" xfId="0" applyFill="1" applyBorder="1" applyAlignment="1">
      <alignment horizontal="center"/>
    </xf>
    <xf numFmtId="0" fontId="0" fillId="24" borderId="17" xfId="0" applyFill="1" applyBorder="1" applyAlignment="1">
      <alignment horizontal="center"/>
    </xf>
    <xf numFmtId="0" fontId="2" fillId="24" borderId="0" xfId="0" applyFont="1" applyFill="1" applyAlignment="1">
      <alignment horizontal="center"/>
    </xf>
    <xf numFmtId="0" fontId="10" fillId="24" borderId="22" xfId="0" applyFont="1" applyFill="1" applyBorder="1" applyAlignment="1">
      <alignment horizontal="center"/>
    </xf>
    <xf numFmtId="0" fontId="10" fillId="24" borderId="23" xfId="0" applyFont="1" applyFill="1" applyBorder="1" applyAlignment="1">
      <alignment horizontal="center"/>
    </xf>
    <xf numFmtId="0" fontId="10" fillId="24" borderId="24" xfId="0" applyFont="1" applyFill="1" applyBorder="1" applyAlignment="1">
      <alignment horizontal="center"/>
    </xf>
    <xf numFmtId="0" fontId="10" fillId="24" borderId="19" xfId="0" applyFont="1" applyFill="1" applyBorder="1" applyAlignment="1">
      <alignment horizontal="center"/>
    </xf>
    <xf numFmtId="0" fontId="2" fillId="24" borderId="22" xfId="0" applyFont="1" applyFill="1" applyBorder="1" applyAlignment="1">
      <alignment horizontal="center"/>
    </xf>
    <xf numFmtId="0" fontId="2" fillId="24" borderId="18" xfId="0" applyFont="1" applyFill="1" applyBorder="1" applyAlignment="1">
      <alignment horizontal="center"/>
    </xf>
    <xf numFmtId="0" fontId="2" fillId="24" borderId="23" xfId="0" applyFont="1" applyFill="1" applyBorder="1" applyAlignment="1">
      <alignment horizontal="center"/>
    </xf>
    <xf numFmtId="0" fontId="2" fillId="24" borderId="19" xfId="0" applyFont="1" applyFill="1" applyBorder="1" applyAlignment="1">
      <alignment horizontal="center"/>
    </xf>
    <xf numFmtId="0" fontId="0" fillId="26" borderId="12" xfId="0" applyFill="1" applyBorder="1" applyAlignment="1" applyProtection="1">
      <alignment horizontal="center"/>
      <protection locked="0"/>
    </xf>
    <xf numFmtId="0" fontId="0" fillId="26" borderId="14" xfId="0" applyFill="1" applyBorder="1" applyAlignment="1" applyProtection="1">
      <alignment horizontal="center"/>
      <protection locked="0"/>
    </xf>
    <xf numFmtId="0" fontId="0" fillId="24" borderId="12" xfId="0" applyFill="1" applyBorder="1" applyAlignment="1">
      <alignment horizontal="center"/>
    </xf>
    <xf numFmtId="0" fontId="0" fillId="24" borderId="14" xfId="0" applyFill="1" applyBorder="1" applyAlignment="1">
      <alignment horizontal="center"/>
    </xf>
    <xf numFmtId="0" fontId="0" fillId="27" borderId="20" xfId="0" applyFill="1" applyBorder="1" applyAlignment="1">
      <alignment horizontal="center"/>
    </xf>
    <xf numFmtId="0" fontId="0" fillId="27" borderId="21" xfId="0" applyFill="1" applyBorder="1" applyAlignment="1">
      <alignment horizontal="center"/>
    </xf>
    <xf numFmtId="0" fontId="0" fillId="27" borderId="23" xfId="0" applyFill="1" applyBorder="1" applyAlignment="1">
      <alignment horizontal="left"/>
    </xf>
    <xf numFmtId="0" fontId="0" fillId="27" borderId="24" xfId="0" applyFill="1" applyBorder="1" applyAlignment="1">
      <alignment horizontal="left"/>
    </xf>
    <xf numFmtId="0" fontId="4" fillId="24" borderId="23" xfId="0" quotePrefix="1" applyFont="1" applyFill="1" applyBorder="1" applyAlignment="1">
      <alignment horizontal="center"/>
    </xf>
    <xf numFmtId="0" fontId="4" fillId="24" borderId="24" xfId="0" applyFont="1" applyFill="1" applyBorder="1" applyAlignment="1">
      <alignment horizontal="center"/>
    </xf>
    <xf numFmtId="0" fontId="4" fillId="24" borderId="12" xfId="0" applyFont="1" applyFill="1" applyBorder="1" applyAlignment="1">
      <alignment horizontal="center" vertical="center"/>
    </xf>
    <xf numFmtId="0" fontId="4" fillId="24" borderId="14" xfId="0" applyFont="1" applyFill="1" applyBorder="1" applyAlignment="1">
      <alignment horizontal="center" vertical="center"/>
    </xf>
    <xf numFmtId="0" fontId="4" fillId="24" borderId="12" xfId="0" quotePrefix="1" applyFont="1" applyFill="1" applyBorder="1" applyAlignment="1">
      <alignment horizontal="center" vertical="center" wrapText="1"/>
    </xf>
    <xf numFmtId="0" fontId="4" fillId="24" borderId="13" xfId="0" applyFont="1" applyFill="1" applyBorder="1" applyAlignment="1">
      <alignment horizontal="center" vertical="center" wrapText="1"/>
    </xf>
    <xf numFmtId="0" fontId="4" fillId="24" borderId="14" xfId="0" applyFont="1" applyFill="1" applyBorder="1" applyAlignment="1">
      <alignment horizontal="center" vertical="center" wrapText="1"/>
    </xf>
    <xf numFmtId="0" fontId="4" fillId="24" borderId="12" xfId="0" applyFont="1" applyFill="1" applyBorder="1" applyAlignment="1">
      <alignment horizontal="center"/>
    </xf>
    <xf numFmtId="0" fontId="4" fillId="24" borderId="13" xfId="0" applyFont="1" applyFill="1" applyBorder="1" applyAlignment="1">
      <alignment horizontal="center"/>
    </xf>
    <xf numFmtId="0" fontId="4" fillId="24" borderId="14" xfId="0" applyFont="1" applyFill="1" applyBorder="1" applyAlignment="1">
      <alignment horizontal="center"/>
    </xf>
    <xf numFmtId="0" fontId="4" fillId="24" borderId="12" xfId="0" quotePrefix="1" applyFont="1" applyFill="1" applyBorder="1" applyAlignment="1">
      <alignment horizontal="center" vertical="center"/>
    </xf>
    <xf numFmtId="0" fontId="4" fillId="24" borderId="13" xfId="0" quotePrefix="1" applyFont="1" applyFill="1" applyBorder="1" applyAlignment="1">
      <alignment horizontal="center" vertical="center"/>
    </xf>
    <xf numFmtId="0" fontId="4" fillId="24" borderId="20" xfId="0" quotePrefix="1" applyFont="1" applyFill="1" applyBorder="1" applyAlignment="1">
      <alignment horizontal="center" vertical="center"/>
    </xf>
    <xf numFmtId="0" fontId="4" fillId="24" borderId="17" xfId="0" quotePrefix="1" applyFont="1" applyFill="1" applyBorder="1" applyAlignment="1">
      <alignment horizontal="center" vertical="center"/>
    </xf>
    <xf numFmtId="0" fontId="4" fillId="24" borderId="23" xfId="0" quotePrefix="1" applyFont="1" applyFill="1" applyBorder="1" applyAlignment="1">
      <alignment horizontal="center" vertical="center"/>
    </xf>
    <xf numFmtId="0" fontId="4" fillId="24" borderId="19" xfId="0" quotePrefix="1" applyFont="1" applyFill="1" applyBorder="1" applyAlignment="1">
      <alignment horizontal="center" vertical="center"/>
    </xf>
    <xf numFmtId="0" fontId="4" fillId="24" borderId="20" xfId="0" applyFont="1" applyFill="1" applyBorder="1" applyAlignment="1">
      <alignment horizontal="center" vertical="center"/>
    </xf>
    <xf numFmtId="0" fontId="4" fillId="24" borderId="21" xfId="0" applyFont="1" applyFill="1" applyBorder="1" applyAlignment="1">
      <alignment horizontal="center" vertical="center"/>
    </xf>
    <xf numFmtId="0" fontId="4" fillId="24" borderId="17" xfId="0" applyFont="1" applyFill="1" applyBorder="1" applyAlignment="1">
      <alignment horizontal="center" vertical="center"/>
    </xf>
    <xf numFmtId="0" fontId="4" fillId="24" borderId="20" xfId="0" applyFont="1" applyFill="1" applyBorder="1" applyAlignment="1">
      <alignment horizontal="center" vertical="center" wrapText="1"/>
    </xf>
    <xf numFmtId="0" fontId="4" fillId="24" borderId="21" xfId="0" applyFont="1" applyFill="1" applyBorder="1" applyAlignment="1">
      <alignment horizontal="center" vertical="center" wrapText="1"/>
    </xf>
    <xf numFmtId="0" fontId="4" fillId="24" borderId="17" xfId="0" applyFont="1" applyFill="1" applyBorder="1" applyAlignment="1">
      <alignment horizontal="center" vertical="center" wrapText="1"/>
    </xf>
    <xf numFmtId="0" fontId="4" fillId="24" borderId="23" xfId="0" applyFont="1" applyFill="1" applyBorder="1" applyAlignment="1">
      <alignment horizontal="center" vertical="center" wrapText="1"/>
    </xf>
    <xf numFmtId="0" fontId="4" fillId="24" borderId="24" xfId="0" applyFont="1" applyFill="1" applyBorder="1" applyAlignment="1">
      <alignment horizontal="center" vertical="center" wrapText="1"/>
    </xf>
    <xf numFmtId="0" fontId="4" fillId="24" borderId="19" xfId="0" applyFont="1" applyFill="1" applyBorder="1" applyAlignment="1">
      <alignment horizontal="center" vertical="center" wrapText="1"/>
    </xf>
    <xf numFmtId="0" fontId="4" fillId="24" borderId="19" xfId="0" applyFont="1" applyFill="1" applyBorder="1" applyAlignment="1">
      <alignment horizontal="center"/>
    </xf>
    <xf numFmtId="0" fontId="0" fillId="24" borderId="13" xfId="0" applyFill="1" applyBorder="1" applyAlignment="1">
      <alignment horizontal="center"/>
    </xf>
    <xf numFmtId="0" fontId="4" fillId="24" borderId="20" xfId="0" applyFont="1" applyFill="1" applyBorder="1" applyAlignment="1">
      <alignment horizontal="center"/>
    </xf>
    <xf numFmtId="0" fontId="4" fillId="24" borderId="21" xfId="0" applyFont="1" applyFill="1" applyBorder="1" applyAlignment="1">
      <alignment horizontal="center"/>
    </xf>
    <xf numFmtId="0" fontId="4" fillId="24" borderId="17" xfId="0" applyFont="1" applyFill="1" applyBorder="1" applyAlignment="1">
      <alignment horizontal="center"/>
    </xf>
    <xf numFmtId="0" fontId="4" fillId="24" borderId="12" xfId="0" applyFont="1" applyFill="1" applyBorder="1" applyAlignment="1">
      <alignment horizontal="center" vertical="center" wrapText="1"/>
    </xf>
    <xf numFmtId="0" fontId="7" fillId="27" borderId="0" xfId="0" applyFont="1" applyFill="1" applyAlignment="1">
      <alignment horizontal="left" vertical="top" wrapText="1"/>
    </xf>
    <xf numFmtId="0" fontId="42" fillId="25" borderId="20" xfId="0" applyFont="1" applyFill="1" applyBorder="1" applyAlignment="1">
      <alignment horizontal="center" vertical="center" wrapText="1"/>
    </xf>
    <xf numFmtId="0" fontId="42" fillId="25" borderId="21" xfId="0" applyFont="1" applyFill="1" applyBorder="1" applyAlignment="1">
      <alignment horizontal="center" vertical="center" wrapText="1"/>
    </xf>
    <xf numFmtId="0" fontId="42" fillId="25" borderId="17" xfId="0" applyFont="1" applyFill="1" applyBorder="1" applyAlignment="1">
      <alignment horizontal="center" vertical="center" wrapText="1"/>
    </xf>
    <xf numFmtId="0" fontId="42" fillId="25" borderId="23" xfId="0" applyFont="1" applyFill="1" applyBorder="1" applyAlignment="1">
      <alignment horizontal="center" vertical="center" wrapText="1"/>
    </xf>
    <xf numFmtId="0" fontId="42" fillId="25" borderId="24" xfId="0" applyFont="1" applyFill="1" applyBorder="1" applyAlignment="1">
      <alignment horizontal="center" vertical="center" wrapText="1"/>
    </xf>
    <xf numFmtId="0" fontId="42" fillId="25" borderId="19" xfId="0" applyFont="1" applyFill="1" applyBorder="1" applyAlignment="1">
      <alignment horizontal="center" vertical="center" wrapText="1"/>
    </xf>
    <xf numFmtId="0" fontId="10" fillId="25" borderId="20" xfId="0" applyFont="1" applyFill="1" applyBorder="1" applyAlignment="1">
      <alignment horizontal="center" vertical="center" wrapText="1"/>
    </xf>
    <xf numFmtId="0" fontId="10" fillId="25" borderId="21" xfId="0" applyFont="1" applyFill="1" applyBorder="1" applyAlignment="1">
      <alignment horizontal="center" vertical="center" wrapText="1"/>
    </xf>
    <xf numFmtId="0" fontId="10" fillId="25" borderId="22" xfId="0" applyFont="1" applyFill="1" applyBorder="1" applyAlignment="1">
      <alignment horizontal="center" vertical="center" wrapText="1"/>
    </xf>
    <xf numFmtId="0" fontId="10" fillId="25" borderId="0" xfId="0" applyFont="1" applyFill="1" applyAlignment="1">
      <alignment horizontal="center" vertical="center" wrapText="1"/>
    </xf>
    <xf numFmtId="0" fontId="42" fillId="25" borderId="12" xfId="0" applyFont="1" applyFill="1" applyBorder="1" applyAlignment="1">
      <alignment horizontal="center" vertical="center" wrapText="1"/>
    </xf>
    <xf numFmtId="0" fontId="42" fillId="25" borderId="13" xfId="0" applyFont="1" applyFill="1" applyBorder="1" applyAlignment="1">
      <alignment horizontal="center" vertical="center" wrapText="1"/>
    </xf>
    <xf numFmtId="0" fontId="42" fillId="25" borderId="14" xfId="0" applyFont="1" applyFill="1" applyBorder="1" applyAlignment="1">
      <alignment horizontal="center" vertical="center" wrapText="1"/>
    </xf>
    <xf numFmtId="0" fontId="10" fillId="27" borderId="22" xfId="0" applyFont="1" applyFill="1" applyBorder="1" applyAlignment="1">
      <alignment horizontal="left" vertical="top" wrapText="1"/>
    </xf>
    <xf numFmtId="0" fontId="10" fillId="27" borderId="0" xfId="0" applyFont="1" applyFill="1" applyAlignment="1">
      <alignment horizontal="left" vertical="top" wrapText="1"/>
    </xf>
    <xf numFmtId="0" fontId="10" fillId="27" borderId="18" xfId="0" applyFont="1" applyFill="1" applyBorder="1" applyAlignment="1">
      <alignment horizontal="left" vertical="top" wrapText="1"/>
    </xf>
    <xf numFmtId="0" fontId="10" fillId="25" borderId="12" xfId="0" applyFont="1" applyFill="1" applyBorder="1" applyAlignment="1">
      <alignment horizontal="center" vertical="center" wrapText="1"/>
    </xf>
    <xf numFmtId="0" fontId="10" fillId="25" borderId="13" xfId="0" applyFont="1" applyFill="1" applyBorder="1" applyAlignment="1">
      <alignment horizontal="center" vertical="center" wrapText="1"/>
    </xf>
    <xf numFmtId="0" fontId="10" fillId="25" borderId="14" xfId="0" applyFont="1" applyFill="1" applyBorder="1" applyAlignment="1">
      <alignment horizontal="center" vertical="center" wrapText="1"/>
    </xf>
    <xf numFmtId="0" fontId="10" fillId="25" borderId="17" xfId="0" applyFont="1" applyFill="1" applyBorder="1" applyAlignment="1">
      <alignment horizontal="center" vertical="center" wrapText="1"/>
    </xf>
    <xf numFmtId="0" fontId="10" fillId="25" borderId="23" xfId="0" applyFont="1" applyFill="1" applyBorder="1" applyAlignment="1">
      <alignment horizontal="center" vertical="center" wrapText="1"/>
    </xf>
    <xf numFmtId="0" fontId="10" fillId="25" borderId="24" xfId="0" applyFont="1" applyFill="1" applyBorder="1" applyAlignment="1">
      <alignment horizontal="center" vertical="center" wrapText="1"/>
    </xf>
    <xf numFmtId="0" fontId="10" fillId="25" borderId="19" xfId="0" applyFont="1" applyFill="1" applyBorder="1" applyAlignment="1">
      <alignment horizontal="center" vertical="center" wrapText="1"/>
    </xf>
    <xf numFmtId="0" fontId="2" fillId="0" borderId="10" xfId="0" quotePrefix="1" applyFont="1" applyBorder="1" applyAlignment="1">
      <alignment horizontal="left" vertical="top" wrapText="1"/>
    </xf>
    <xf numFmtId="0" fontId="0" fillId="0" borderId="10" xfId="0" applyBorder="1" applyAlignment="1">
      <alignment vertical="top" wrapText="1"/>
    </xf>
    <xf numFmtId="0" fontId="0" fillId="0" borderId="10"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vertical="top" wrapText="1"/>
    </xf>
    <xf numFmtId="0" fontId="0" fillId="0" borderId="14" xfId="0" applyBorder="1" applyAlignment="1">
      <alignment vertical="top" wrapText="1"/>
    </xf>
    <xf numFmtId="0" fontId="2" fillId="0" borderId="10" xfId="0" applyFont="1" applyBorder="1" applyAlignment="1">
      <alignment horizontal="left" vertical="top" wrapText="1"/>
    </xf>
    <xf numFmtId="0" fontId="2" fillId="0" borderId="10" xfId="707" quotePrefix="1" applyFont="1" applyBorder="1" applyAlignment="1">
      <alignment horizontal="left" vertical="top" wrapText="1"/>
    </xf>
    <xf numFmtId="0" fontId="52" fillId="0" borderId="10" xfId="707" applyBorder="1" applyAlignment="1">
      <alignment vertical="top" wrapText="1"/>
    </xf>
    <xf numFmtId="171" fontId="2" fillId="0" borderId="10" xfId="712" quotePrefix="1" applyBorder="1" applyAlignment="1">
      <alignment horizontal="left" vertical="top" wrapText="1"/>
    </xf>
    <xf numFmtId="171" fontId="2" fillId="0" borderId="10" xfId="712" applyBorder="1" applyAlignment="1">
      <alignment vertical="top" wrapText="1"/>
    </xf>
    <xf numFmtId="171" fontId="2" fillId="0" borderId="10" xfId="718" quotePrefix="1" applyBorder="1" applyAlignment="1">
      <alignment horizontal="left" vertical="top" wrapText="1"/>
    </xf>
    <xf numFmtId="171" fontId="2" fillId="0" borderId="10" xfId="718" applyBorder="1" applyAlignment="1">
      <alignment vertical="top" wrapText="1"/>
    </xf>
    <xf numFmtId="171" fontId="2" fillId="0" borderId="10" xfId="719" quotePrefix="1" applyBorder="1" applyAlignment="1">
      <alignment horizontal="left" vertical="top" wrapText="1"/>
    </xf>
    <xf numFmtId="171" fontId="2" fillId="0" borderId="10" xfId="719" applyBorder="1" applyAlignment="1">
      <alignment vertical="top" wrapText="1"/>
    </xf>
    <xf numFmtId="0" fontId="2" fillId="0" borderId="10" xfId="716" quotePrefix="1" applyBorder="1" applyAlignment="1">
      <alignment horizontal="left" vertical="top" wrapText="1"/>
    </xf>
    <xf numFmtId="0" fontId="2" fillId="0" borderId="10" xfId="716" applyBorder="1" applyAlignment="1">
      <alignment vertical="top" wrapText="1"/>
    </xf>
    <xf numFmtId="0" fontId="0" fillId="0" borderId="10" xfId="0" quotePrefix="1" applyBorder="1" applyAlignment="1">
      <alignment horizontal="left" vertical="top" wrapText="1"/>
    </xf>
    <xf numFmtId="171" fontId="2" fillId="0" borderId="10" xfId="844" quotePrefix="1" applyFont="1" applyBorder="1" applyAlignment="1">
      <alignment horizontal="left" vertical="top" wrapText="1"/>
    </xf>
    <xf numFmtId="171" fontId="57" fillId="0" borderId="10" xfId="844" applyBorder="1" applyAlignment="1">
      <alignment vertical="top" wrapText="1"/>
    </xf>
    <xf numFmtId="171" fontId="2" fillId="0" borderId="12" xfId="844" quotePrefix="1" applyFont="1" applyBorder="1" applyAlignment="1">
      <alignment horizontal="left" vertical="top" wrapText="1"/>
    </xf>
    <xf numFmtId="0" fontId="2" fillId="0" borderId="12" xfId="0" quotePrefix="1" applyFont="1" applyBorder="1" applyAlignment="1">
      <alignment horizontal="left" vertical="top" wrapText="1"/>
    </xf>
    <xf numFmtId="0" fontId="0" fillId="0" borderId="22" xfId="0" applyBorder="1" applyAlignment="1" applyProtection="1">
      <alignment horizontal="left"/>
      <protection locked="0"/>
    </xf>
    <xf numFmtId="0" fontId="0" fillId="0" borderId="18" xfId="0" applyBorder="1" applyAlignment="1" applyProtection="1">
      <alignment horizontal="left"/>
      <protection locked="0"/>
    </xf>
    <xf numFmtId="0" fontId="4" fillId="27" borderId="12" xfId="0" applyFont="1" applyFill="1" applyBorder="1" applyAlignment="1">
      <alignment horizontal="center" vertical="center" wrapText="1"/>
    </xf>
    <xf numFmtId="0" fontId="4" fillId="27" borderId="13" xfId="0" applyFont="1" applyFill="1" applyBorder="1" applyAlignment="1">
      <alignment horizontal="center" vertical="center" wrapText="1"/>
    </xf>
    <xf numFmtId="0" fontId="4" fillId="27" borderId="14" xfId="0" applyFont="1" applyFill="1" applyBorder="1" applyAlignment="1">
      <alignment horizontal="center" vertical="center" wrapText="1"/>
    </xf>
    <xf numFmtId="0" fontId="0" fillId="0" borderId="23" xfId="0" applyBorder="1" applyAlignment="1" applyProtection="1">
      <alignment horizontal="left"/>
      <protection locked="0"/>
    </xf>
    <xf numFmtId="0" fontId="0" fillId="0" borderId="19" xfId="0" applyBorder="1" applyAlignment="1" applyProtection="1">
      <alignment horizontal="left"/>
      <protection locked="0"/>
    </xf>
    <xf numFmtId="0" fontId="4" fillId="25" borderId="22" xfId="0" applyFont="1" applyFill="1" applyBorder="1" applyAlignment="1">
      <alignment horizontal="center"/>
    </xf>
    <xf numFmtId="0" fontId="4" fillId="25" borderId="0" xfId="0" applyFont="1" applyFill="1" applyAlignment="1">
      <alignment horizontal="center"/>
    </xf>
    <xf numFmtId="0" fontId="0" fillId="0" borderId="20" xfId="0" applyBorder="1" applyAlignment="1" applyProtection="1">
      <alignment horizontal="left"/>
      <protection locked="0"/>
    </xf>
    <xf numFmtId="0" fontId="0" fillId="0" borderId="17" xfId="0" applyBorder="1" applyAlignment="1" applyProtection="1">
      <alignment horizontal="left"/>
      <protection locked="0"/>
    </xf>
  </cellXfs>
  <cellStyles count="850">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2 3 2" xfId="7" xr:uid="{00000000-0005-0000-0000-000006000000}"/>
    <cellStyle name="20% - Accent1 2 4" xfId="8" xr:uid="{00000000-0005-0000-0000-000007000000}"/>
    <cellStyle name="20% - Accent1 2 5" xfId="9" xr:uid="{00000000-0005-0000-0000-000008000000}"/>
    <cellStyle name="20% - Accent1 2 5 2" xfId="10" xr:uid="{00000000-0005-0000-0000-000009000000}"/>
    <cellStyle name="20% - Accent1 2 5 3" xfId="11" xr:uid="{00000000-0005-0000-0000-00000A000000}"/>
    <cellStyle name="20% - Accent1 2 6" xfId="12" xr:uid="{00000000-0005-0000-0000-00000B000000}"/>
    <cellStyle name="20% - Accent1 3" xfId="13" xr:uid="{00000000-0005-0000-0000-00000C000000}"/>
    <cellStyle name="20% - Accent1 3 2" xfId="14" xr:uid="{00000000-0005-0000-0000-00000D000000}"/>
    <cellStyle name="20% - Accent1 4" xfId="15" xr:uid="{00000000-0005-0000-0000-00000E000000}"/>
    <cellStyle name="20% - Accent1 5" xfId="16" xr:uid="{00000000-0005-0000-0000-00000F000000}"/>
    <cellStyle name="20% - Accent1 5 2" xfId="17" xr:uid="{00000000-0005-0000-0000-000010000000}"/>
    <cellStyle name="20% - Accent1 5 3" xfId="18" xr:uid="{00000000-0005-0000-0000-000011000000}"/>
    <cellStyle name="20% - Accent1 5 4" xfId="19" xr:uid="{00000000-0005-0000-0000-000012000000}"/>
    <cellStyle name="20% - Accent1 6" xfId="20" xr:uid="{00000000-0005-0000-0000-000013000000}"/>
    <cellStyle name="20% - Accent1 7" xfId="21" xr:uid="{00000000-0005-0000-0000-000014000000}"/>
    <cellStyle name="20% - Accent1 8" xfId="22" xr:uid="{00000000-0005-0000-0000-000015000000}"/>
    <cellStyle name="20% - Accent1 9" xfId="23" xr:uid="{00000000-0005-0000-0000-000016000000}"/>
    <cellStyle name="20% - Accent2" xfId="24" builtinId="34" customBuiltin="1"/>
    <cellStyle name="20% - Accent2 10" xfId="25" xr:uid="{00000000-0005-0000-0000-000018000000}"/>
    <cellStyle name="20% - Accent2 2" xfId="26" xr:uid="{00000000-0005-0000-0000-000019000000}"/>
    <cellStyle name="20% - Accent2 2 2" xfId="27" xr:uid="{00000000-0005-0000-0000-00001A000000}"/>
    <cellStyle name="20% - Accent2 2 2 2" xfId="28" xr:uid="{00000000-0005-0000-0000-00001B000000}"/>
    <cellStyle name="20% - Accent2 2 3" xfId="29" xr:uid="{00000000-0005-0000-0000-00001C000000}"/>
    <cellStyle name="20% - Accent2 2 3 2" xfId="30" xr:uid="{00000000-0005-0000-0000-00001D000000}"/>
    <cellStyle name="20% - Accent2 2 4" xfId="31" xr:uid="{00000000-0005-0000-0000-00001E000000}"/>
    <cellStyle name="20% - Accent2 2 5" xfId="32" xr:uid="{00000000-0005-0000-0000-00001F000000}"/>
    <cellStyle name="20% - Accent2 2 5 2" xfId="33" xr:uid="{00000000-0005-0000-0000-000020000000}"/>
    <cellStyle name="20% - Accent2 2 5 3" xfId="34" xr:uid="{00000000-0005-0000-0000-000021000000}"/>
    <cellStyle name="20% - Accent2 2 6" xfId="35" xr:uid="{00000000-0005-0000-0000-000022000000}"/>
    <cellStyle name="20% - Accent2 3" xfId="36" xr:uid="{00000000-0005-0000-0000-000023000000}"/>
    <cellStyle name="20% - Accent2 3 2" xfId="37" xr:uid="{00000000-0005-0000-0000-000024000000}"/>
    <cellStyle name="20% - Accent2 4" xfId="38" xr:uid="{00000000-0005-0000-0000-000025000000}"/>
    <cellStyle name="20% - Accent2 5" xfId="39" xr:uid="{00000000-0005-0000-0000-000026000000}"/>
    <cellStyle name="20% - Accent2 5 2" xfId="40" xr:uid="{00000000-0005-0000-0000-000027000000}"/>
    <cellStyle name="20% - Accent2 5 3" xfId="41" xr:uid="{00000000-0005-0000-0000-000028000000}"/>
    <cellStyle name="20% - Accent2 5 4" xfId="42" xr:uid="{00000000-0005-0000-0000-000029000000}"/>
    <cellStyle name="20% - Accent2 6" xfId="43" xr:uid="{00000000-0005-0000-0000-00002A000000}"/>
    <cellStyle name="20% - Accent2 7" xfId="44" xr:uid="{00000000-0005-0000-0000-00002B000000}"/>
    <cellStyle name="20% - Accent2 8" xfId="45" xr:uid="{00000000-0005-0000-0000-00002C000000}"/>
    <cellStyle name="20% - Accent2 9" xfId="46" xr:uid="{00000000-0005-0000-0000-00002D000000}"/>
    <cellStyle name="20% - Accent3" xfId="47" builtinId="38" customBuiltin="1"/>
    <cellStyle name="20% - Accent3 10" xfId="48" xr:uid="{00000000-0005-0000-0000-00002F000000}"/>
    <cellStyle name="20% - Accent3 2" xfId="49" xr:uid="{00000000-0005-0000-0000-000030000000}"/>
    <cellStyle name="20% - Accent3 2 2" xfId="50" xr:uid="{00000000-0005-0000-0000-000031000000}"/>
    <cellStyle name="20% - Accent3 2 2 2" xfId="51" xr:uid="{00000000-0005-0000-0000-000032000000}"/>
    <cellStyle name="20% - Accent3 2 3" xfId="52" xr:uid="{00000000-0005-0000-0000-000033000000}"/>
    <cellStyle name="20% - Accent3 2 3 2" xfId="53" xr:uid="{00000000-0005-0000-0000-000034000000}"/>
    <cellStyle name="20% - Accent3 2 4" xfId="54" xr:uid="{00000000-0005-0000-0000-000035000000}"/>
    <cellStyle name="20% - Accent3 2 5" xfId="55" xr:uid="{00000000-0005-0000-0000-000036000000}"/>
    <cellStyle name="20% - Accent3 2 5 2" xfId="56" xr:uid="{00000000-0005-0000-0000-000037000000}"/>
    <cellStyle name="20% - Accent3 2 5 3" xfId="57" xr:uid="{00000000-0005-0000-0000-000038000000}"/>
    <cellStyle name="20% - Accent3 2 6" xfId="58" xr:uid="{00000000-0005-0000-0000-000039000000}"/>
    <cellStyle name="20% - Accent3 3" xfId="59" xr:uid="{00000000-0005-0000-0000-00003A000000}"/>
    <cellStyle name="20% - Accent3 3 2" xfId="60" xr:uid="{00000000-0005-0000-0000-00003B000000}"/>
    <cellStyle name="20% - Accent3 4" xfId="61" xr:uid="{00000000-0005-0000-0000-00003C000000}"/>
    <cellStyle name="20% - Accent3 5" xfId="62" xr:uid="{00000000-0005-0000-0000-00003D000000}"/>
    <cellStyle name="20% - Accent3 5 2" xfId="63" xr:uid="{00000000-0005-0000-0000-00003E000000}"/>
    <cellStyle name="20% - Accent3 5 3" xfId="64" xr:uid="{00000000-0005-0000-0000-00003F000000}"/>
    <cellStyle name="20% - Accent3 5 4" xfId="65" xr:uid="{00000000-0005-0000-0000-000040000000}"/>
    <cellStyle name="20% - Accent3 6" xfId="66" xr:uid="{00000000-0005-0000-0000-000041000000}"/>
    <cellStyle name="20% - Accent3 7" xfId="67" xr:uid="{00000000-0005-0000-0000-000042000000}"/>
    <cellStyle name="20% - Accent3 8" xfId="68" xr:uid="{00000000-0005-0000-0000-000043000000}"/>
    <cellStyle name="20% - Accent3 9" xfId="69" xr:uid="{00000000-0005-0000-0000-000044000000}"/>
    <cellStyle name="20% - Accent4" xfId="70" builtinId="42" customBuiltin="1"/>
    <cellStyle name="20% - Accent4 10" xfId="71" xr:uid="{00000000-0005-0000-0000-000046000000}"/>
    <cellStyle name="20% - Accent4 2" xfId="72" xr:uid="{00000000-0005-0000-0000-000047000000}"/>
    <cellStyle name="20% - Accent4 2 2" xfId="73" xr:uid="{00000000-0005-0000-0000-000048000000}"/>
    <cellStyle name="20% - Accent4 2 2 2" xfId="74" xr:uid="{00000000-0005-0000-0000-000049000000}"/>
    <cellStyle name="20% - Accent4 2 3" xfId="75" xr:uid="{00000000-0005-0000-0000-00004A000000}"/>
    <cellStyle name="20% - Accent4 2 3 2" xfId="76" xr:uid="{00000000-0005-0000-0000-00004B000000}"/>
    <cellStyle name="20% - Accent4 2 4" xfId="77" xr:uid="{00000000-0005-0000-0000-00004C000000}"/>
    <cellStyle name="20% - Accent4 2 5" xfId="78" xr:uid="{00000000-0005-0000-0000-00004D000000}"/>
    <cellStyle name="20% - Accent4 2 5 2" xfId="79" xr:uid="{00000000-0005-0000-0000-00004E000000}"/>
    <cellStyle name="20% - Accent4 2 5 3" xfId="80" xr:uid="{00000000-0005-0000-0000-00004F000000}"/>
    <cellStyle name="20% - Accent4 2 6" xfId="81" xr:uid="{00000000-0005-0000-0000-000050000000}"/>
    <cellStyle name="20% - Accent4 3" xfId="82" xr:uid="{00000000-0005-0000-0000-000051000000}"/>
    <cellStyle name="20% - Accent4 3 2" xfId="83" xr:uid="{00000000-0005-0000-0000-000052000000}"/>
    <cellStyle name="20% - Accent4 4" xfId="84" xr:uid="{00000000-0005-0000-0000-000053000000}"/>
    <cellStyle name="20% - Accent4 5" xfId="85" xr:uid="{00000000-0005-0000-0000-000054000000}"/>
    <cellStyle name="20% - Accent4 5 2" xfId="86" xr:uid="{00000000-0005-0000-0000-000055000000}"/>
    <cellStyle name="20% - Accent4 5 3" xfId="87" xr:uid="{00000000-0005-0000-0000-000056000000}"/>
    <cellStyle name="20% - Accent4 5 4" xfId="88" xr:uid="{00000000-0005-0000-0000-000057000000}"/>
    <cellStyle name="20% - Accent4 6" xfId="89" xr:uid="{00000000-0005-0000-0000-000058000000}"/>
    <cellStyle name="20% - Accent4 7" xfId="90" xr:uid="{00000000-0005-0000-0000-000059000000}"/>
    <cellStyle name="20% - Accent4 8" xfId="91" xr:uid="{00000000-0005-0000-0000-00005A000000}"/>
    <cellStyle name="20% - Accent4 9" xfId="92" xr:uid="{00000000-0005-0000-0000-00005B000000}"/>
    <cellStyle name="20% - Accent5" xfId="93" builtinId="46" customBuiltin="1"/>
    <cellStyle name="20% - Accent5 10" xfId="94" xr:uid="{00000000-0005-0000-0000-00005D000000}"/>
    <cellStyle name="20% - Accent5 2" xfId="95" xr:uid="{00000000-0005-0000-0000-00005E000000}"/>
    <cellStyle name="20% - Accent5 2 2" xfId="96" xr:uid="{00000000-0005-0000-0000-00005F000000}"/>
    <cellStyle name="20% - Accent5 2 2 2" xfId="97" xr:uid="{00000000-0005-0000-0000-000060000000}"/>
    <cellStyle name="20% - Accent5 2 3" xfId="98" xr:uid="{00000000-0005-0000-0000-000061000000}"/>
    <cellStyle name="20% - Accent5 2 3 2" xfId="99" xr:uid="{00000000-0005-0000-0000-000062000000}"/>
    <cellStyle name="20% - Accent5 2 4" xfId="100" xr:uid="{00000000-0005-0000-0000-000063000000}"/>
    <cellStyle name="20% - Accent5 2 5" xfId="101" xr:uid="{00000000-0005-0000-0000-000064000000}"/>
    <cellStyle name="20% - Accent5 2 5 2" xfId="102" xr:uid="{00000000-0005-0000-0000-000065000000}"/>
    <cellStyle name="20% - Accent5 2 5 3" xfId="103" xr:uid="{00000000-0005-0000-0000-000066000000}"/>
    <cellStyle name="20% - Accent5 2 6" xfId="104" xr:uid="{00000000-0005-0000-0000-000067000000}"/>
    <cellStyle name="20% - Accent5 3" xfId="105" xr:uid="{00000000-0005-0000-0000-000068000000}"/>
    <cellStyle name="20% - Accent5 3 2" xfId="106" xr:uid="{00000000-0005-0000-0000-000069000000}"/>
    <cellStyle name="20% - Accent5 4" xfId="107" xr:uid="{00000000-0005-0000-0000-00006A000000}"/>
    <cellStyle name="20% - Accent5 5" xfId="108" xr:uid="{00000000-0005-0000-0000-00006B000000}"/>
    <cellStyle name="20% - Accent5 5 2" xfId="109" xr:uid="{00000000-0005-0000-0000-00006C000000}"/>
    <cellStyle name="20% - Accent5 5 3" xfId="110" xr:uid="{00000000-0005-0000-0000-00006D000000}"/>
    <cellStyle name="20% - Accent5 5 4" xfId="111" xr:uid="{00000000-0005-0000-0000-00006E000000}"/>
    <cellStyle name="20% - Accent5 6" xfId="112" xr:uid="{00000000-0005-0000-0000-00006F000000}"/>
    <cellStyle name="20% - Accent5 7" xfId="113" xr:uid="{00000000-0005-0000-0000-000070000000}"/>
    <cellStyle name="20% - Accent5 8" xfId="114" xr:uid="{00000000-0005-0000-0000-000071000000}"/>
    <cellStyle name="20% - Accent5 9" xfId="115" xr:uid="{00000000-0005-0000-0000-000072000000}"/>
    <cellStyle name="20% - Accent6" xfId="116" builtinId="50" customBuiltin="1"/>
    <cellStyle name="20% - Accent6 10" xfId="117" xr:uid="{00000000-0005-0000-0000-000074000000}"/>
    <cellStyle name="20% - Accent6 2" xfId="118" xr:uid="{00000000-0005-0000-0000-000075000000}"/>
    <cellStyle name="20% - Accent6 2 2" xfId="119" xr:uid="{00000000-0005-0000-0000-000076000000}"/>
    <cellStyle name="20% - Accent6 2 2 2" xfId="120" xr:uid="{00000000-0005-0000-0000-000077000000}"/>
    <cellStyle name="20% - Accent6 2 3" xfId="121" xr:uid="{00000000-0005-0000-0000-000078000000}"/>
    <cellStyle name="20% - Accent6 2 3 2" xfId="122" xr:uid="{00000000-0005-0000-0000-000079000000}"/>
    <cellStyle name="20% - Accent6 2 4" xfId="123" xr:uid="{00000000-0005-0000-0000-00007A000000}"/>
    <cellStyle name="20% - Accent6 2 5" xfId="124" xr:uid="{00000000-0005-0000-0000-00007B000000}"/>
    <cellStyle name="20% - Accent6 2 5 2" xfId="125" xr:uid="{00000000-0005-0000-0000-00007C000000}"/>
    <cellStyle name="20% - Accent6 2 5 3" xfId="126" xr:uid="{00000000-0005-0000-0000-00007D000000}"/>
    <cellStyle name="20% - Accent6 2 6" xfId="127" xr:uid="{00000000-0005-0000-0000-00007E000000}"/>
    <cellStyle name="20% - Accent6 3" xfId="128" xr:uid="{00000000-0005-0000-0000-00007F000000}"/>
    <cellStyle name="20% - Accent6 3 2" xfId="129" xr:uid="{00000000-0005-0000-0000-000080000000}"/>
    <cellStyle name="20% - Accent6 4" xfId="130" xr:uid="{00000000-0005-0000-0000-000081000000}"/>
    <cellStyle name="20% - Accent6 5" xfId="131" xr:uid="{00000000-0005-0000-0000-000082000000}"/>
    <cellStyle name="20% - Accent6 5 2" xfId="132" xr:uid="{00000000-0005-0000-0000-000083000000}"/>
    <cellStyle name="20% - Accent6 5 3" xfId="133" xr:uid="{00000000-0005-0000-0000-000084000000}"/>
    <cellStyle name="20% - Accent6 5 4" xfId="134" xr:uid="{00000000-0005-0000-0000-000085000000}"/>
    <cellStyle name="20% - Accent6 6" xfId="135" xr:uid="{00000000-0005-0000-0000-000086000000}"/>
    <cellStyle name="20% - Accent6 7" xfId="136" xr:uid="{00000000-0005-0000-0000-000087000000}"/>
    <cellStyle name="20% - Accent6 8" xfId="137" xr:uid="{00000000-0005-0000-0000-000088000000}"/>
    <cellStyle name="20% - Accent6 9" xfId="138" xr:uid="{00000000-0005-0000-0000-000089000000}"/>
    <cellStyle name="40% - Accent1" xfId="139" builtinId="31" customBuiltin="1"/>
    <cellStyle name="40% - Accent1 10" xfId="140" xr:uid="{00000000-0005-0000-0000-00008B000000}"/>
    <cellStyle name="40% - Accent1 2" xfId="141" xr:uid="{00000000-0005-0000-0000-00008C000000}"/>
    <cellStyle name="40% - Accent1 2 2" xfId="142" xr:uid="{00000000-0005-0000-0000-00008D000000}"/>
    <cellStyle name="40% - Accent1 2 2 2" xfId="143" xr:uid="{00000000-0005-0000-0000-00008E000000}"/>
    <cellStyle name="40% - Accent1 2 3" xfId="144" xr:uid="{00000000-0005-0000-0000-00008F000000}"/>
    <cellStyle name="40% - Accent1 2 3 2" xfId="145" xr:uid="{00000000-0005-0000-0000-000090000000}"/>
    <cellStyle name="40% - Accent1 2 4" xfId="146" xr:uid="{00000000-0005-0000-0000-000091000000}"/>
    <cellStyle name="40% - Accent1 2 5" xfId="147" xr:uid="{00000000-0005-0000-0000-000092000000}"/>
    <cellStyle name="40% - Accent1 2 5 2" xfId="148" xr:uid="{00000000-0005-0000-0000-000093000000}"/>
    <cellStyle name="40% - Accent1 2 5 3" xfId="149" xr:uid="{00000000-0005-0000-0000-000094000000}"/>
    <cellStyle name="40% - Accent1 2 6" xfId="150" xr:uid="{00000000-0005-0000-0000-000095000000}"/>
    <cellStyle name="40% - Accent1 3" xfId="151" xr:uid="{00000000-0005-0000-0000-000096000000}"/>
    <cellStyle name="40% - Accent1 3 2" xfId="152" xr:uid="{00000000-0005-0000-0000-000097000000}"/>
    <cellStyle name="40% - Accent1 4" xfId="153" xr:uid="{00000000-0005-0000-0000-000098000000}"/>
    <cellStyle name="40% - Accent1 5" xfId="154" xr:uid="{00000000-0005-0000-0000-000099000000}"/>
    <cellStyle name="40% - Accent1 5 2" xfId="155" xr:uid="{00000000-0005-0000-0000-00009A000000}"/>
    <cellStyle name="40% - Accent1 5 3" xfId="156" xr:uid="{00000000-0005-0000-0000-00009B000000}"/>
    <cellStyle name="40% - Accent1 5 4" xfId="157" xr:uid="{00000000-0005-0000-0000-00009C000000}"/>
    <cellStyle name="40% - Accent1 6" xfId="158" xr:uid="{00000000-0005-0000-0000-00009D000000}"/>
    <cellStyle name="40% - Accent1 7" xfId="159" xr:uid="{00000000-0005-0000-0000-00009E000000}"/>
    <cellStyle name="40% - Accent1 8" xfId="160" xr:uid="{00000000-0005-0000-0000-00009F000000}"/>
    <cellStyle name="40% - Accent1 9" xfId="161" xr:uid="{00000000-0005-0000-0000-0000A0000000}"/>
    <cellStyle name="40% - Accent2" xfId="162" builtinId="35" customBuiltin="1"/>
    <cellStyle name="40% - Accent2 10" xfId="163" xr:uid="{00000000-0005-0000-0000-0000A2000000}"/>
    <cellStyle name="40% - Accent2 2" xfId="164" xr:uid="{00000000-0005-0000-0000-0000A3000000}"/>
    <cellStyle name="40% - Accent2 2 2" xfId="165" xr:uid="{00000000-0005-0000-0000-0000A4000000}"/>
    <cellStyle name="40% - Accent2 2 2 2" xfId="166" xr:uid="{00000000-0005-0000-0000-0000A5000000}"/>
    <cellStyle name="40% - Accent2 2 3" xfId="167" xr:uid="{00000000-0005-0000-0000-0000A6000000}"/>
    <cellStyle name="40% - Accent2 2 3 2" xfId="168" xr:uid="{00000000-0005-0000-0000-0000A7000000}"/>
    <cellStyle name="40% - Accent2 2 4" xfId="169" xr:uid="{00000000-0005-0000-0000-0000A8000000}"/>
    <cellStyle name="40% - Accent2 2 5" xfId="170" xr:uid="{00000000-0005-0000-0000-0000A9000000}"/>
    <cellStyle name="40% - Accent2 2 5 2" xfId="171" xr:uid="{00000000-0005-0000-0000-0000AA000000}"/>
    <cellStyle name="40% - Accent2 2 5 3" xfId="172" xr:uid="{00000000-0005-0000-0000-0000AB000000}"/>
    <cellStyle name="40% - Accent2 2 6" xfId="173" xr:uid="{00000000-0005-0000-0000-0000AC000000}"/>
    <cellStyle name="40% - Accent2 3" xfId="174" xr:uid="{00000000-0005-0000-0000-0000AD000000}"/>
    <cellStyle name="40% - Accent2 3 2" xfId="175" xr:uid="{00000000-0005-0000-0000-0000AE000000}"/>
    <cellStyle name="40% - Accent2 4" xfId="176" xr:uid="{00000000-0005-0000-0000-0000AF000000}"/>
    <cellStyle name="40% - Accent2 5" xfId="177" xr:uid="{00000000-0005-0000-0000-0000B0000000}"/>
    <cellStyle name="40% - Accent2 5 2" xfId="178" xr:uid="{00000000-0005-0000-0000-0000B1000000}"/>
    <cellStyle name="40% - Accent2 5 3" xfId="179" xr:uid="{00000000-0005-0000-0000-0000B2000000}"/>
    <cellStyle name="40% - Accent2 5 4" xfId="180" xr:uid="{00000000-0005-0000-0000-0000B3000000}"/>
    <cellStyle name="40% - Accent2 6" xfId="181" xr:uid="{00000000-0005-0000-0000-0000B4000000}"/>
    <cellStyle name="40% - Accent2 7" xfId="182" xr:uid="{00000000-0005-0000-0000-0000B5000000}"/>
    <cellStyle name="40% - Accent2 8" xfId="183" xr:uid="{00000000-0005-0000-0000-0000B6000000}"/>
    <cellStyle name="40% - Accent2 9" xfId="184" xr:uid="{00000000-0005-0000-0000-0000B7000000}"/>
    <cellStyle name="40% - Accent3" xfId="185" builtinId="39" customBuiltin="1"/>
    <cellStyle name="40% - Accent3 10" xfId="186" xr:uid="{00000000-0005-0000-0000-0000B9000000}"/>
    <cellStyle name="40% - Accent3 2" xfId="187" xr:uid="{00000000-0005-0000-0000-0000BA000000}"/>
    <cellStyle name="40% - Accent3 2 2" xfId="188" xr:uid="{00000000-0005-0000-0000-0000BB000000}"/>
    <cellStyle name="40% - Accent3 2 2 2" xfId="189" xr:uid="{00000000-0005-0000-0000-0000BC000000}"/>
    <cellStyle name="40% - Accent3 2 3" xfId="190" xr:uid="{00000000-0005-0000-0000-0000BD000000}"/>
    <cellStyle name="40% - Accent3 2 3 2" xfId="191" xr:uid="{00000000-0005-0000-0000-0000BE000000}"/>
    <cellStyle name="40% - Accent3 2 4" xfId="192" xr:uid="{00000000-0005-0000-0000-0000BF000000}"/>
    <cellStyle name="40% - Accent3 2 5" xfId="193" xr:uid="{00000000-0005-0000-0000-0000C0000000}"/>
    <cellStyle name="40% - Accent3 2 5 2" xfId="194" xr:uid="{00000000-0005-0000-0000-0000C1000000}"/>
    <cellStyle name="40% - Accent3 2 5 3" xfId="195" xr:uid="{00000000-0005-0000-0000-0000C2000000}"/>
    <cellStyle name="40% - Accent3 2 6" xfId="196" xr:uid="{00000000-0005-0000-0000-0000C3000000}"/>
    <cellStyle name="40% - Accent3 3" xfId="197" xr:uid="{00000000-0005-0000-0000-0000C4000000}"/>
    <cellStyle name="40% - Accent3 3 2" xfId="198" xr:uid="{00000000-0005-0000-0000-0000C5000000}"/>
    <cellStyle name="40% - Accent3 4" xfId="199" xr:uid="{00000000-0005-0000-0000-0000C6000000}"/>
    <cellStyle name="40% - Accent3 5" xfId="200" xr:uid="{00000000-0005-0000-0000-0000C7000000}"/>
    <cellStyle name="40% - Accent3 5 2" xfId="201" xr:uid="{00000000-0005-0000-0000-0000C8000000}"/>
    <cellStyle name="40% - Accent3 5 3" xfId="202" xr:uid="{00000000-0005-0000-0000-0000C9000000}"/>
    <cellStyle name="40% - Accent3 5 4" xfId="203" xr:uid="{00000000-0005-0000-0000-0000CA000000}"/>
    <cellStyle name="40% - Accent3 6" xfId="204" xr:uid="{00000000-0005-0000-0000-0000CB000000}"/>
    <cellStyle name="40% - Accent3 7" xfId="205" xr:uid="{00000000-0005-0000-0000-0000CC000000}"/>
    <cellStyle name="40% - Accent3 8" xfId="206" xr:uid="{00000000-0005-0000-0000-0000CD000000}"/>
    <cellStyle name="40% - Accent3 9" xfId="207" xr:uid="{00000000-0005-0000-0000-0000CE000000}"/>
    <cellStyle name="40% - Accent4" xfId="208" builtinId="43" customBuiltin="1"/>
    <cellStyle name="40% - Accent4 10" xfId="209" xr:uid="{00000000-0005-0000-0000-0000D0000000}"/>
    <cellStyle name="40% - Accent4 2" xfId="210" xr:uid="{00000000-0005-0000-0000-0000D1000000}"/>
    <cellStyle name="40% - Accent4 2 2" xfId="211" xr:uid="{00000000-0005-0000-0000-0000D2000000}"/>
    <cellStyle name="40% - Accent4 2 2 2" xfId="212" xr:uid="{00000000-0005-0000-0000-0000D3000000}"/>
    <cellStyle name="40% - Accent4 2 3" xfId="213" xr:uid="{00000000-0005-0000-0000-0000D4000000}"/>
    <cellStyle name="40% - Accent4 2 3 2" xfId="214" xr:uid="{00000000-0005-0000-0000-0000D5000000}"/>
    <cellStyle name="40% - Accent4 2 4" xfId="215" xr:uid="{00000000-0005-0000-0000-0000D6000000}"/>
    <cellStyle name="40% - Accent4 2 5" xfId="216" xr:uid="{00000000-0005-0000-0000-0000D7000000}"/>
    <cellStyle name="40% - Accent4 2 5 2" xfId="217" xr:uid="{00000000-0005-0000-0000-0000D8000000}"/>
    <cellStyle name="40% - Accent4 2 5 3" xfId="218" xr:uid="{00000000-0005-0000-0000-0000D9000000}"/>
    <cellStyle name="40% - Accent4 2 6" xfId="219" xr:uid="{00000000-0005-0000-0000-0000DA000000}"/>
    <cellStyle name="40% - Accent4 3" xfId="220" xr:uid="{00000000-0005-0000-0000-0000DB000000}"/>
    <cellStyle name="40% - Accent4 3 2" xfId="221" xr:uid="{00000000-0005-0000-0000-0000DC000000}"/>
    <cellStyle name="40% - Accent4 4" xfId="222" xr:uid="{00000000-0005-0000-0000-0000DD000000}"/>
    <cellStyle name="40% - Accent4 5" xfId="223" xr:uid="{00000000-0005-0000-0000-0000DE000000}"/>
    <cellStyle name="40% - Accent4 5 2" xfId="224" xr:uid="{00000000-0005-0000-0000-0000DF000000}"/>
    <cellStyle name="40% - Accent4 5 3" xfId="225" xr:uid="{00000000-0005-0000-0000-0000E0000000}"/>
    <cellStyle name="40% - Accent4 5 4" xfId="226" xr:uid="{00000000-0005-0000-0000-0000E1000000}"/>
    <cellStyle name="40% - Accent4 6" xfId="227" xr:uid="{00000000-0005-0000-0000-0000E2000000}"/>
    <cellStyle name="40% - Accent4 7" xfId="228" xr:uid="{00000000-0005-0000-0000-0000E3000000}"/>
    <cellStyle name="40% - Accent4 8" xfId="229" xr:uid="{00000000-0005-0000-0000-0000E4000000}"/>
    <cellStyle name="40% - Accent4 9" xfId="230" xr:uid="{00000000-0005-0000-0000-0000E5000000}"/>
    <cellStyle name="40% - Accent5" xfId="231" builtinId="47" customBuiltin="1"/>
    <cellStyle name="40% - Accent5 10" xfId="232" xr:uid="{00000000-0005-0000-0000-0000E7000000}"/>
    <cellStyle name="40% - Accent5 2" xfId="233" xr:uid="{00000000-0005-0000-0000-0000E8000000}"/>
    <cellStyle name="40% - Accent5 2 2" xfId="234" xr:uid="{00000000-0005-0000-0000-0000E9000000}"/>
    <cellStyle name="40% - Accent5 2 2 2" xfId="235" xr:uid="{00000000-0005-0000-0000-0000EA000000}"/>
    <cellStyle name="40% - Accent5 2 3" xfId="236" xr:uid="{00000000-0005-0000-0000-0000EB000000}"/>
    <cellStyle name="40% - Accent5 2 3 2" xfId="237" xr:uid="{00000000-0005-0000-0000-0000EC000000}"/>
    <cellStyle name="40% - Accent5 2 4" xfId="238" xr:uid="{00000000-0005-0000-0000-0000ED000000}"/>
    <cellStyle name="40% - Accent5 2 5" xfId="239" xr:uid="{00000000-0005-0000-0000-0000EE000000}"/>
    <cellStyle name="40% - Accent5 2 5 2" xfId="240" xr:uid="{00000000-0005-0000-0000-0000EF000000}"/>
    <cellStyle name="40% - Accent5 2 5 3" xfId="241" xr:uid="{00000000-0005-0000-0000-0000F0000000}"/>
    <cellStyle name="40% - Accent5 2 6" xfId="242" xr:uid="{00000000-0005-0000-0000-0000F1000000}"/>
    <cellStyle name="40% - Accent5 3" xfId="243" xr:uid="{00000000-0005-0000-0000-0000F2000000}"/>
    <cellStyle name="40% - Accent5 3 2" xfId="244" xr:uid="{00000000-0005-0000-0000-0000F3000000}"/>
    <cellStyle name="40% - Accent5 4" xfId="245" xr:uid="{00000000-0005-0000-0000-0000F4000000}"/>
    <cellStyle name="40% - Accent5 5" xfId="246" xr:uid="{00000000-0005-0000-0000-0000F5000000}"/>
    <cellStyle name="40% - Accent5 5 2" xfId="247" xr:uid="{00000000-0005-0000-0000-0000F6000000}"/>
    <cellStyle name="40% - Accent5 5 3" xfId="248" xr:uid="{00000000-0005-0000-0000-0000F7000000}"/>
    <cellStyle name="40% - Accent5 5 4" xfId="249" xr:uid="{00000000-0005-0000-0000-0000F8000000}"/>
    <cellStyle name="40% - Accent5 6" xfId="250" xr:uid="{00000000-0005-0000-0000-0000F9000000}"/>
    <cellStyle name="40% - Accent5 7" xfId="251" xr:uid="{00000000-0005-0000-0000-0000FA000000}"/>
    <cellStyle name="40% - Accent5 8" xfId="252" xr:uid="{00000000-0005-0000-0000-0000FB000000}"/>
    <cellStyle name="40% - Accent5 9" xfId="253" xr:uid="{00000000-0005-0000-0000-0000FC000000}"/>
    <cellStyle name="40% - Accent6" xfId="254" builtinId="51" customBuiltin="1"/>
    <cellStyle name="40% - Accent6 10" xfId="255" xr:uid="{00000000-0005-0000-0000-0000FE000000}"/>
    <cellStyle name="40% - Accent6 2" xfId="256" xr:uid="{00000000-0005-0000-0000-0000FF000000}"/>
    <cellStyle name="40% - Accent6 2 2" xfId="257" xr:uid="{00000000-0005-0000-0000-000000010000}"/>
    <cellStyle name="40% - Accent6 2 2 2" xfId="258" xr:uid="{00000000-0005-0000-0000-000001010000}"/>
    <cellStyle name="40% - Accent6 2 3" xfId="259" xr:uid="{00000000-0005-0000-0000-000002010000}"/>
    <cellStyle name="40% - Accent6 2 3 2" xfId="260" xr:uid="{00000000-0005-0000-0000-000003010000}"/>
    <cellStyle name="40% - Accent6 2 4" xfId="261" xr:uid="{00000000-0005-0000-0000-000004010000}"/>
    <cellStyle name="40% - Accent6 2 5" xfId="262" xr:uid="{00000000-0005-0000-0000-000005010000}"/>
    <cellStyle name="40% - Accent6 2 5 2" xfId="263" xr:uid="{00000000-0005-0000-0000-000006010000}"/>
    <cellStyle name="40% - Accent6 2 5 3" xfId="264" xr:uid="{00000000-0005-0000-0000-000007010000}"/>
    <cellStyle name="40% - Accent6 2 6" xfId="265" xr:uid="{00000000-0005-0000-0000-000008010000}"/>
    <cellStyle name="40% - Accent6 3" xfId="266" xr:uid="{00000000-0005-0000-0000-000009010000}"/>
    <cellStyle name="40% - Accent6 3 2" xfId="267" xr:uid="{00000000-0005-0000-0000-00000A010000}"/>
    <cellStyle name="40% - Accent6 4" xfId="268" xr:uid="{00000000-0005-0000-0000-00000B010000}"/>
    <cellStyle name="40% - Accent6 5" xfId="269" xr:uid="{00000000-0005-0000-0000-00000C010000}"/>
    <cellStyle name="40% - Accent6 5 2" xfId="270" xr:uid="{00000000-0005-0000-0000-00000D010000}"/>
    <cellStyle name="40% - Accent6 5 3" xfId="271" xr:uid="{00000000-0005-0000-0000-00000E010000}"/>
    <cellStyle name="40% - Accent6 5 4" xfId="272" xr:uid="{00000000-0005-0000-0000-00000F010000}"/>
    <cellStyle name="40% - Accent6 6" xfId="273" xr:uid="{00000000-0005-0000-0000-000010010000}"/>
    <cellStyle name="40% - Accent6 7" xfId="274" xr:uid="{00000000-0005-0000-0000-000011010000}"/>
    <cellStyle name="40% - Accent6 8" xfId="275" xr:uid="{00000000-0005-0000-0000-000012010000}"/>
    <cellStyle name="40% - Accent6 9" xfId="276" xr:uid="{00000000-0005-0000-0000-000013010000}"/>
    <cellStyle name="60% - Accent1" xfId="277" builtinId="32" customBuiltin="1"/>
    <cellStyle name="60% - Accent1 10" xfId="278" xr:uid="{00000000-0005-0000-0000-000015010000}"/>
    <cellStyle name="60% - Accent1 2" xfId="279" xr:uid="{00000000-0005-0000-0000-000016010000}"/>
    <cellStyle name="60% - Accent1 2 2" xfId="280" xr:uid="{00000000-0005-0000-0000-000017010000}"/>
    <cellStyle name="60% - Accent1 2 3" xfId="281" xr:uid="{00000000-0005-0000-0000-000018010000}"/>
    <cellStyle name="60% - Accent1 2 4" xfId="282" xr:uid="{00000000-0005-0000-0000-000019010000}"/>
    <cellStyle name="60% - Accent1 2 5" xfId="283" xr:uid="{00000000-0005-0000-0000-00001A010000}"/>
    <cellStyle name="60% - Accent1 3" xfId="284" xr:uid="{00000000-0005-0000-0000-00001B010000}"/>
    <cellStyle name="60% - Accent1 4" xfId="285" xr:uid="{00000000-0005-0000-0000-00001C010000}"/>
    <cellStyle name="60% - Accent1 5" xfId="286" xr:uid="{00000000-0005-0000-0000-00001D010000}"/>
    <cellStyle name="60% - Accent1 5 2" xfId="287" xr:uid="{00000000-0005-0000-0000-00001E010000}"/>
    <cellStyle name="60% - Accent1 5 3" xfId="288" xr:uid="{00000000-0005-0000-0000-00001F010000}"/>
    <cellStyle name="60% - Accent1 5 4" xfId="289" xr:uid="{00000000-0005-0000-0000-000020010000}"/>
    <cellStyle name="60% - Accent1 6" xfId="290" xr:uid="{00000000-0005-0000-0000-000021010000}"/>
    <cellStyle name="60% - Accent1 7" xfId="291" xr:uid="{00000000-0005-0000-0000-000022010000}"/>
    <cellStyle name="60% - Accent1 8" xfId="292" xr:uid="{00000000-0005-0000-0000-000023010000}"/>
    <cellStyle name="60% - Accent1 9" xfId="293" xr:uid="{00000000-0005-0000-0000-000024010000}"/>
    <cellStyle name="60% - Accent2" xfId="294" builtinId="36" customBuiltin="1"/>
    <cellStyle name="60% - Accent2 10" xfId="295" xr:uid="{00000000-0005-0000-0000-000026010000}"/>
    <cellStyle name="60% - Accent2 2" xfId="296" xr:uid="{00000000-0005-0000-0000-000027010000}"/>
    <cellStyle name="60% - Accent2 2 2" xfId="297" xr:uid="{00000000-0005-0000-0000-000028010000}"/>
    <cellStyle name="60% - Accent2 2 3" xfId="298" xr:uid="{00000000-0005-0000-0000-000029010000}"/>
    <cellStyle name="60% - Accent2 2 4" xfId="299" xr:uid="{00000000-0005-0000-0000-00002A010000}"/>
    <cellStyle name="60% - Accent2 2 5" xfId="300" xr:uid="{00000000-0005-0000-0000-00002B010000}"/>
    <cellStyle name="60% - Accent2 3" xfId="301" xr:uid="{00000000-0005-0000-0000-00002C010000}"/>
    <cellStyle name="60% - Accent2 4" xfId="302" xr:uid="{00000000-0005-0000-0000-00002D010000}"/>
    <cellStyle name="60% - Accent2 5" xfId="303" xr:uid="{00000000-0005-0000-0000-00002E010000}"/>
    <cellStyle name="60% - Accent2 5 2" xfId="304" xr:uid="{00000000-0005-0000-0000-00002F010000}"/>
    <cellStyle name="60% - Accent2 5 3" xfId="305" xr:uid="{00000000-0005-0000-0000-000030010000}"/>
    <cellStyle name="60% - Accent2 5 4" xfId="306" xr:uid="{00000000-0005-0000-0000-000031010000}"/>
    <cellStyle name="60% - Accent2 6" xfId="307" xr:uid="{00000000-0005-0000-0000-000032010000}"/>
    <cellStyle name="60% - Accent2 7" xfId="308" xr:uid="{00000000-0005-0000-0000-000033010000}"/>
    <cellStyle name="60% - Accent2 8" xfId="309" xr:uid="{00000000-0005-0000-0000-000034010000}"/>
    <cellStyle name="60% - Accent2 9" xfId="310" xr:uid="{00000000-0005-0000-0000-000035010000}"/>
    <cellStyle name="60% - Accent3" xfId="311" builtinId="40" customBuiltin="1"/>
    <cellStyle name="60% - Accent3 10" xfId="312" xr:uid="{00000000-0005-0000-0000-000037010000}"/>
    <cellStyle name="60% - Accent3 2" xfId="313" xr:uid="{00000000-0005-0000-0000-000038010000}"/>
    <cellStyle name="60% - Accent3 2 2" xfId="314" xr:uid="{00000000-0005-0000-0000-000039010000}"/>
    <cellStyle name="60% - Accent3 2 3" xfId="315" xr:uid="{00000000-0005-0000-0000-00003A010000}"/>
    <cellStyle name="60% - Accent3 2 4" xfId="316" xr:uid="{00000000-0005-0000-0000-00003B010000}"/>
    <cellStyle name="60% - Accent3 2 5" xfId="317" xr:uid="{00000000-0005-0000-0000-00003C010000}"/>
    <cellStyle name="60% - Accent3 3" xfId="318" xr:uid="{00000000-0005-0000-0000-00003D010000}"/>
    <cellStyle name="60% - Accent3 4" xfId="319" xr:uid="{00000000-0005-0000-0000-00003E010000}"/>
    <cellStyle name="60% - Accent3 5" xfId="320" xr:uid="{00000000-0005-0000-0000-00003F010000}"/>
    <cellStyle name="60% - Accent3 5 2" xfId="321" xr:uid="{00000000-0005-0000-0000-000040010000}"/>
    <cellStyle name="60% - Accent3 5 3" xfId="322" xr:uid="{00000000-0005-0000-0000-000041010000}"/>
    <cellStyle name="60% - Accent3 5 4" xfId="323" xr:uid="{00000000-0005-0000-0000-000042010000}"/>
    <cellStyle name="60% - Accent3 6" xfId="324" xr:uid="{00000000-0005-0000-0000-000043010000}"/>
    <cellStyle name="60% - Accent3 7" xfId="325" xr:uid="{00000000-0005-0000-0000-000044010000}"/>
    <cellStyle name="60% - Accent3 8" xfId="326" xr:uid="{00000000-0005-0000-0000-000045010000}"/>
    <cellStyle name="60% - Accent3 9" xfId="327" xr:uid="{00000000-0005-0000-0000-000046010000}"/>
    <cellStyle name="60% - Accent4" xfId="328" builtinId="44" customBuiltin="1"/>
    <cellStyle name="60% - Accent4 10" xfId="329" xr:uid="{00000000-0005-0000-0000-000048010000}"/>
    <cellStyle name="60% - Accent4 2" xfId="330" xr:uid="{00000000-0005-0000-0000-000049010000}"/>
    <cellStyle name="60% - Accent4 2 2" xfId="331" xr:uid="{00000000-0005-0000-0000-00004A010000}"/>
    <cellStyle name="60% - Accent4 2 3" xfId="332" xr:uid="{00000000-0005-0000-0000-00004B010000}"/>
    <cellStyle name="60% - Accent4 2 4" xfId="333" xr:uid="{00000000-0005-0000-0000-00004C010000}"/>
    <cellStyle name="60% - Accent4 2 5" xfId="334" xr:uid="{00000000-0005-0000-0000-00004D010000}"/>
    <cellStyle name="60% - Accent4 3" xfId="335" xr:uid="{00000000-0005-0000-0000-00004E010000}"/>
    <cellStyle name="60% - Accent4 4" xfId="336" xr:uid="{00000000-0005-0000-0000-00004F010000}"/>
    <cellStyle name="60% - Accent4 5" xfId="337" xr:uid="{00000000-0005-0000-0000-000050010000}"/>
    <cellStyle name="60% - Accent4 5 2" xfId="338" xr:uid="{00000000-0005-0000-0000-000051010000}"/>
    <cellStyle name="60% - Accent4 5 3" xfId="339" xr:uid="{00000000-0005-0000-0000-000052010000}"/>
    <cellStyle name="60% - Accent4 5 4" xfId="340" xr:uid="{00000000-0005-0000-0000-000053010000}"/>
    <cellStyle name="60% - Accent4 6" xfId="341" xr:uid="{00000000-0005-0000-0000-000054010000}"/>
    <cellStyle name="60% - Accent4 7" xfId="342" xr:uid="{00000000-0005-0000-0000-000055010000}"/>
    <cellStyle name="60% - Accent4 8" xfId="343" xr:uid="{00000000-0005-0000-0000-000056010000}"/>
    <cellStyle name="60% - Accent4 9" xfId="344" xr:uid="{00000000-0005-0000-0000-000057010000}"/>
    <cellStyle name="60% - Accent5" xfId="345" builtinId="48" customBuiltin="1"/>
    <cellStyle name="60% - Accent5 10" xfId="346" xr:uid="{00000000-0005-0000-0000-000059010000}"/>
    <cellStyle name="60% - Accent5 2" xfId="347" xr:uid="{00000000-0005-0000-0000-00005A010000}"/>
    <cellStyle name="60% - Accent5 2 2" xfId="348" xr:uid="{00000000-0005-0000-0000-00005B010000}"/>
    <cellStyle name="60% - Accent5 2 3" xfId="349" xr:uid="{00000000-0005-0000-0000-00005C010000}"/>
    <cellStyle name="60% - Accent5 2 4" xfId="350" xr:uid="{00000000-0005-0000-0000-00005D010000}"/>
    <cellStyle name="60% - Accent5 2 5" xfId="351" xr:uid="{00000000-0005-0000-0000-00005E010000}"/>
    <cellStyle name="60% - Accent5 3" xfId="352" xr:uid="{00000000-0005-0000-0000-00005F010000}"/>
    <cellStyle name="60% - Accent5 4" xfId="353" xr:uid="{00000000-0005-0000-0000-000060010000}"/>
    <cellStyle name="60% - Accent5 5" xfId="354" xr:uid="{00000000-0005-0000-0000-000061010000}"/>
    <cellStyle name="60% - Accent5 5 2" xfId="355" xr:uid="{00000000-0005-0000-0000-000062010000}"/>
    <cellStyle name="60% - Accent5 5 3" xfId="356" xr:uid="{00000000-0005-0000-0000-000063010000}"/>
    <cellStyle name="60% - Accent5 5 4" xfId="357" xr:uid="{00000000-0005-0000-0000-000064010000}"/>
    <cellStyle name="60% - Accent5 6" xfId="358" xr:uid="{00000000-0005-0000-0000-000065010000}"/>
    <cellStyle name="60% - Accent5 7" xfId="359" xr:uid="{00000000-0005-0000-0000-000066010000}"/>
    <cellStyle name="60% - Accent5 8" xfId="360" xr:uid="{00000000-0005-0000-0000-000067010000}"/>
    <cellStyle name="60% - Accent5 9" xfId="361" xr:uid="{00000000-0005-0000-0000-000068010000}"/>
    <cellStyle name="60% - Accent6" xfId="362" builtinId="52" customBuiltin="1"/>
    <cellStyle name="60% - Accent6 10" xfId="363" xr:uid="{00000000-0005-0000-0000-00006A010000}"/>
    <cellStyle name="60% - Accent6 2" xfId="364" xr:uid="{00000000-0005-0000-0000-00006B010000}"/>
    <cellStyle name="60% - Accent6 2 2" xfId="365" xr:uid="{00000000-0005-0000-0000-00006C010000}"/>
    <cellStyle name="60% - Accent6 2 3" xfId="366" xr:uid="{00000000-0005-0000-0000-00006D010000}"/>
    <cellStyle name="60% - Accent6 2 4" xfId="367" xr:uid="{00000000-0005-0000-0000-00006E010000}"/>
    <cellStyle name="60% - Accent6 2 5" xfId="368" xr:uid="{00000000-0005-0000-0000-00006F010000}"/>
    <cellStyle name="60% - Accent6 3" xfId="369" xr:uid="{00000000-0005-0000-0000-000070010000}"/>
    <cellStyle name="60% - Accent6 4" xfId="370" xr:uid="{00000000-0005-0000-0000-000071010000}"/>
    <cellStyle name="60% - Accent6 5" xfId="371" xr:uid="{00000000-0005-0000-0000-000072010000}"/>
    <cellStyle name="60% - Accent6 5 2" xfId="372" xr:uid="{00000000-0005-0000-0000-000073010000}"/>
    <cellStyle name="60% - Accent6 5 3" xfId="373" xr:uid="{00000000-0005-0000-0000-000074010000}"/>
    <cellStyle name="60% - Accent6 5 4" xfId="374" xr:uid="{00000000-0005-0000-0000-000075010000}"/>
    <cellStyle name="60% - Accent6 6" xfId="375" xr:uid="{00000000-0005-0000-0000-000076010000}"/>
    <cellStyle name="60% - Accent6 7" xfId="376" xr:uid="{00000000-0005-0000-0000-000077010000}"/>
    <cellStyle name="60% - Accent6 8" xfId="377" xr:uid="{00000000-0005-0000-0000-000078010000}"/>
    <cellStyle name="60% - Accent6 9" xfId="378" xr:uid="{00000000-0005-0000-0000-000079010000}"/>
    <cellStyle name="Accent1" xfId="379" builtinId="29" customBuiltin="1"/>
    <cellStyle name="Accent1 10" xfId="380" xr:uid="{00000000-0005-0000-0000-00007B010000}"/>
    <cellStyle name="Accent1 2" xfId="381" xr:uid="{00000000-0005-0000-0000-00007C010000}"/>
    <cellStyle name="Accent1 2 2" xfId="382" xr:uid="{00000000-0005-0000-0000-00007D010000}"/>
    <cellStyle name="Accent1 2 3" xfId="383" xr:uid="{00000000-0005-0000-0000-00007E010000}"/>
    <cellStyle name="Accent1 2 4" xfId="384" xr:uid="{00000000-0005-0000-0000-00007F010000}"/>
    <cellStyle name="Accent1 2 5" xfId="385" xr:uid="{00000000-0005-0000-0000-000080010000}"/>
    <cellStyle name="Accent1 3" xfId="386" xr:uid="{00000000-0005-0000-0000-000081010000}"/>
    <cellStyle name="Accent1 4" xfId="387" xr:uid="{00000000-0005-0000-0000-000082010000}"/>
    <cellStyle name="Accent1 5" xfId="388" xr:uid="{00000000-0005-0000-0000-000083010000}"/>
    <cellStyle name="Accent1 5 2" xfId="389" xr:uid="{00000000-0005-0000-0000-000084010000}"/>
    <cellStyle name="Accent1 5 3" xfId="390" xr:uid="{00000000-0005-0000-0000-000085010000}"/>
    <cellStyle name="Accent1 5 4" xfId="391" xr:uid="{00000000-0005-0000-0000-000086010000}"/>
    <cellStyle name="Accent1 6" xfId="392" xr:uid="{00000000-0005-0000-0000-000087010000}"/>
    <cellStyle name="Accent1 7" xfId="393" xr:uid="{00000000-0005-0000-0000-000088010000}"/>
    <cellStyle name="Accent1 8" xfId="394" xr:uid="{00000000-0005-0000-0000-000089010000}"/>
    <cellStyle name="Accent1 9" xfId="395" xr:uid="{00000000-0005-0000-0000-00008A010000}"/>
    <cellStyle name="Accent2" xfId="396" builtinId="33" customBuiltin="1"/>
    <cellStyle name="Accent2 10" xfId="397" xr:uid="{00000000-0005-0000-0000-00008C010000}"/>
    <cellStyle name="Accent2 2" xfId="398" xr:uid="{00000000-0005-0000-0000-00008D010000}"/>
    <cellStyle name="Accent2 2 2" xfId="399" xr:uid="{00000000-0005-0000-0000-00008E010000}"/>
    <cellStyle name="Accent2 2 3" xfId="400" xr:uid="{00000000-0005-0000-0000-00008F010000}"/>
    <cellStyle name="Accent2 2 4" xfId="401" xr:uid="{00000000-0005-0000-0000-000090010000}"/>
    <cellStyle name="Accent2 2 5" xfId="402" xr:uid="{00000000-0005-0000-0000-000091010000}"/>
    <cellStyle name="Accent2 3" xfId="403" xr:uid="{00000000-0005-0000-0000-000092010000}"/>
    <cellStyle name="Accent2 4" xfId="404" xr:uid="{00000000-0005-0000-0000-000093010000}"/>
    <cellStyle name="Accent2 5" xfId="405" xr:uid="{00000000-0005-0000-0000-000094010000}"/>
    <cellStyle name="Accent2 5 2" xfId="406" xr:uid="{00000000-0005-0000-0000-000095010000}"/>
    <cellStyle name="Accent2 5 3" xfId="407" xr:uid="{00000000-0005-0000-0000-000096010000}"/>
    <cellStyle name="Accent2 5 4" xfId="408" xr:uid="{00000000-0005-0000-0000-000097010000}"/>
    <cellStyle name="Accent2 6" xfId="409" xr:uid="{00000000-0005-0000-0000-000098010000}"/>
    <cellStyle name="Accent2 7" xfId="410" xr:uid="{00000000-0005-0000-0000-000099010000}"/>
    <cellStyle name="Accent2 8" xfId="411" xr:uid="{00000000-0005-0000-0000-00009A010000}"/>
    <cellStyle name="Accent2 9" xfId="412" xr:uid="{00000000-0005-0000-0000-00009B010000}"/>
    <cellStyle name="Accent3" xfId="413" builtinId="37" customBuiltin="1"/>
    <cellStyle name="Accent3 10" xfId="414" xr:uid="{00000000-0005-0000-0000-00009D010000}"/>
    <cellStyle name="Accent3 2" xfId="415" xr:uid="{00000000-0005-0000-0000-00009E010000}"/>
    <cellStyle name="Accent3 2 2" xfId="416" xr:uid="{00000000-0005-0000-0000-00009F010000}"/>
    <cellStyle name="Accent3 2 3" xfId="417" xr:uid="{00000000-0005-0000-0000-0000A0010000}"/>
    <cellStyle name="Accent3 2 4" xfId="418" xr:uid="{00000000-0005-0000-0000-0000A1010000}"/>
    <cellStyle name="Accent3 2 5" xfId="419" xr:uid="{00000000-0005-0000-0000-0000A2010000}"/>
    <cellStyle name="Accent3 3" xfId="420" xr:uid="{00000000-0005-0000-0000-0000A3010000}"/>
    <cellStyle name="Accent3 4" xfId="421" xr:uid="{00000000-0005-0000-0000-0000A4010000}"/>
    <cellStyle name="Accent3 5" xfId="422" xr:uid="{00000000-0005-0000-0000-0000A5010000}"/>
    <cellStyle name="Accent3 5 2" xfId="423" xr:uid="{00000000-0005-0000-0000-0000A6010000}"/>
    <cellStyle name="Accent3 5 3" xfId="424" xr:uid="{00000000-0005-0000-0000-0000A7010000}"/>
    <cellStyle name="Accent3 5 4" xfId="425" xr:uid="{00000000-0005-0000-0000-0000A8010000}"/>
    <cellStyle name="Accent3 6" xfId="426" xr:uid="{00000000-0005-0000-0000-0000A9010000}"/>
    <cellStyle name="Accent3 7" xfId="427" xr:uid="{00000000-0005-0000-0000-0000AA010000}"/>
    <cellStyle name="Accent3 8" xfId="428" xr:uid="{00000000-0005-0000-0000-0000AB010000}"/>
    <cellStyle name="Accent3 9" xfId="429" xr:uid="{00000000-0005-0000-0000-0000AC010000}"/>
    <cellStyle name="Accent4" xfId="430" builtinId="41" customBuiltin="1"/>
    <cellStyle name="Accent4 10" xfId="431" xr:uid="{00000000-0005-0000-0000-0000AE010000}"/>
    <cellStyle name="Accent4 2" xfId="432" xr:uid="{00000000-0005-0000-0000-0000AF010000}"/>
    <cellStyle name="Accent4 2 2" xfId="433" xr:uid="{00000000-0005-0000-0000-0000B0010000}"/>
    <cellStyle name="Accent4 2 3" xfId="434" xr:uid="{00000000-0005-0000-0000-0000B1010000}"/>
    <cellStyle name="Accent4 2 4" xfId="435" xr:uid="{00000000-0005-0000-0000-0000B2010000}"/>
    <cellStyle name="Accent4 2 5" xfId="436" xr:uid="{00000000-0005-0000-0000-0000B3010000}"/>
    <cellStyle name="Accent4 3" xfId="437" xr:uid="{00000000-0005-0000-0000-0000B4010000}"/>
    <cellStyle name="Accent4 4" xfId="438" xr:uid="{00000000-0005-0000-0000-0000B5010000}"/>
    <cellStyle name="Accent4 5" xfId="439" xr:uid="{00000000-0005-0000-0000-0000B6010000}"/>
    <cellStyle name="Accent4 5 2" xfId="440" xr:uid="{00000000-0005-0000-0000-0000B7010000}"/>
    <cellStyle name="Accent4 5 3" xfId="441" xr:uid="{00000000-0005-0000-0000-0000B8010000}"/>
    <cellStyle name="Accent4 5 4" xfId="442" xr:uid="{00000000-0005-0000-0000-0000B9010000}"/>
    <cellStyle name="Accent4 6" xfId="443" xr:uid="{00000000-0005-0000-0000-0000BA010000}"/>
    <cellStyle name="Accent4 7" xfId="444" xr:uid="{00000000-0005-0000-0000-0000BB010000}"/>
    <cellStyle name="Accent4 8" xfId="445" xr:uid="{00000000-0005-0000-0000-0000BC010000}"/>
    <cellStyle name="Accent4 9" xfId="446" xr:uid="{00000000-0005-0000-0000-0000BD010000}"/>
    <cellStyle name="Accent5" xfId="447" builtinId="45" customBuiltin="1"/>
    <cellStyle name="Accent5 10" xfId="448" xr:uid="{00000000-0005-0000-0000-0000BF010000}"/>
    <cellStyle name="Accent5 2" xfId="449" xr:uid="{00000000-0005-0000-0000-0000C0010000}"/>
    <cellStyle name="Accent5 2 2" xfId="450" xr:uid="{00000000-0005-0000-0000-0000C1010000}"/>
    <cellStyle name="Accent5 2 3" xfId="451" xr:uid="{00000000-0005-0000-0000-0000C2010000}"/>
    <cellStyle name="Accent5 2 4" xfId="452" xr:uid="{00000000-0005-0000-0000-0000C3010000}"/>
    <cellStyle name="Accent5 2 5" xfId="453" xr:uid="{00000000-0005-0000-0000-0000C4010000}"/>
    <cellStyle name="Accent5 3" xfId="454" xr:uid="{00000000-0005-0000-0000-0000C5010000}"/>
    <cellStyle name="Accent5 4" xfId="455" xr:uid="{00000000-0005-0000-0000-0000C6010000}"/>
    <cellStyle name="Accent5 5" xfId="456" xr:uid="{00000000-0005-0000-0000-0000C7010000}"/>
    <cellStyle name="Accent5 5 2" xfId="457" xr:uid="{00000000-0005-0000-0000-0000C8010000}"/>
    <cellStyle name="Accent5 5 3" xfId="458" xr:uid="{00000000-0005-0000-0000-0000C9010000}"/>
    <cellStyle name="Accent5 5 4" xfId="459" xr:uid="{00000000-0005-0000-0000-0000CA010000}"/>
    <cellStyle name="Accent5 6" xfId="460" xr:uid="{00000000-0005-0000-0000-0000CB010000}"/>
    <cellStyle name="Accent5 7" xfId="461" xr:uid="{00000000-0005-0000-0000-0000CC010000}"/>
    <cellStyle name="Accent5 8" xfId="462" xr:uid="{00000000-0005-0000-0000-0000CD010000}"/>
    <cellStyle name="Accent5 9" xfId="463" xr:uid="{00000000-0005-0000-0000-0000CE010000}"/>
    <cellStyle name="Accent6" xfId="464" builtinId="49" customBuiltin="1"/>
    <cellStyle name="Accent6 10" xfId="465" xr:uid="{00000000-0005-0000-0000-0000D0010000}"/>
    <cellStyle name="Accent6 2" xfId="466" xr:uid="{00000000-0005-0000-0000-0000D1010000}"/>
    <cellStyle name="Accent6 2 2" xfId="467" xr:uid="{00000000-0005-0000-0000-0000D2010000}"/>
    <cellStyle name="Accent6 2 3" xfId="468" xr:uid="{00000000-0005-0000-0000-0000D3010000}"/>
    <cellStyle name="Accent6 2 4" xfId="469" xr:uid="{00000000-0005-0000-0000-0000D4010000}"/>
    <cellStyle name="Accent6 2 5" xfId="470" xr:uid="{00000000-0005-0000-0000-0000D5010000}"/>
    <cellStyle name="Accent6 3" xfId="471" xr:uid="{00000000-0005-0000-0000-0000D6010000}"/>
    <cellStyle name="Accent6 4" xfId="472" xr:uid="{00000000-0005-0000-0000-0000D7010000}"/>
    <cellStyle name="Accent6 5" xfId="473" xr:uid="{00000000-0005-0000-0000-0000D8010000}"/>
    <cellStyle name="Accent6 5 2" xfId="474" xr:uid="{00000000-0005-0000-0000-0000D9010000}"/>
    <cellStyle name="Accent6 5 3" xfId="475" xr:uid="{00000000-0005-0000-0000-0000DA010000}"/>
    <cellStyle name="Accent6 5 4" xfId="476" xr:uid="{00000000-0005-0000-0000-0000DB010000}"/>
    <cellStyle name="Accent6 6" xfId="477" xr:uid="{00000000-0005-0000-0000-0000DC010000}"/>
    <cellStyle name="Accent6 7" xfId="478" xr:uid="{00000000-0005-0000-0000-0000DD010000}"/>
    <cellStyle name="Accent6 8" xfId="479" xr:uid="{00000000-0005-0000-0000-0000DE010000}"/>
    <cellStyle name="Accent6 9" xfId="480" xr:uid="{00000000-0005-0000-0000-0000DF010000}"/>
    <cellStyle name="Bad" xfId="481" builtinId="27" customBuiltin="1"/>
    <cellStyle name="Bad 10" xfId="482" xr:uid="{00000000-0005-0000-0000-0000E1010000}"/>
    <cellStyle name="Bad 2" xfId="483" xr:uid="{00000000-0005-0000-0000-0000E2010000}"/>
    <cellStyle name="Bad 2 2" xfId="484" xr:uid="{00000000-0005-0000-0000-0000E3010000}"/>
    <cellStyle name="Bad 2 3" xfId="485" xr:uid="{00000000-0005-0000-0000-0000E4010000}"/>
    <cellStyle name="Bad 2 4" xfId="486" xr:uid="{00000000-0005-0000-0000-0000E5010000}"/>
    <cellStyle name="Bad 2 5" xfId="487" xr:uid="{00000000-0005-0000-0000-0000E6010000}"/>
    <cellStyle name="Bad 3" xfId="488" xr:uid="{00000000-0005-0000-0000-0000E7010000}"/>
    <cellStyle name="Bad 4" xfId="489" xr:uid="{00000000-0005-0000-0000-0000E8010000}"/>
    <cellStyle name="Bad 5" xfId="490" xr:uid="{00000000-0005-0000-0000-0000E9010000}"/>
    <cellStyle name="Bad 5 2" xfId="491" xr:uid="{00000000-0005-0000-0000-0000EA010000}"/>
    <cellStyle name="Bad 5 3" xfId="492" xr:uid="{00000000-0005-0000-0000-0000EB010000}"/>
    <cellStyle name="Bad 5 4" xfId="493" xr:uid="{00000000-0005-0000-0000-0000EC010000}"/>
    <cellStyle name="Bad 6" xfId="494" xr:uid="{00000000-0005-0000-0000-0000ED010000}"/>
    <cellStyle name="Bad 7" xfId="495" xr:uid="{00000000-0005-0000-0000-0000EE010000}"/>
    <cellStyle name="Bad 8" xfId="496" xr:uid="{00000000-0005-0000-0000-0000EF010000}"/>
    <cellStyle name="Bad 9" xfId="497" xr:uid="{00000000-0005-0000-0000-0000F0010000}"/>
    <cellStyle name="Calculation" xfId="498" builtinId="22" customBuiltin="1"/>
    <cellStyle name="Calculation 10" xfId="499" xr:uid="{00000000-0005-0000-0000-0000F2010000}"/>
    <cellStyle name="Calculation 2" xfId="500" xr:uid="{00000000-0005-0000-0000-0000F3010000}"/>
    <cellStyle name="Calculation 2 2" xfId="501" xr:uid="{00000000-0005-0000-0000-0000F4010000}"/>
    <cellStyle name="Calculation 2 3" xfId="502" xr:uid="{00000000-0005-0000-0000-0000F5010000}"/>
    <cellStyle name="Calculation 2 4" xfId="503" xr:uid="{00000000-0005-0000-0000-0000F6010000}"/>
    <cellStyle name="Calculation 2 5" xfId="504" xr:uid="{00000000-0005-0000-0000-0000F7010000}"/>
    <cellStyle name="Calculation 3" xfId="505" xr:uid="{00000000-0005-0000-0000-0000F8010000}"/>
    <cellStyle name="Calculation 4" xfId="506" xr:uid="{00000000-0005-0000-0000-0000F9010000}"/>
    <cellStyle name="Calculation 5" xfId="507" xr:uid="{00000000-0005-0000-0000-0000FA010000}"/>
    <cellStyle name="Calculation 5 2" xfId="508" xr:uid="{00000000-0005-0000-0000-0000FB010000}"/>
    <cellStyle name="Calculation 5 3" xfId="509" xr:uid="{00000000-0005-0000-0000-0000FC010000}"/>
    <cellStyle name="Calculation 5 4" xfId="510" xr:uid="{00000000-0005-0000-0000-0000FD010000}"/>
    <cellStyle name="Calculation 6" xfId="511" xr:uid="{00000000-0005-0000-0000-0000FE010000}"/>
    <cellStyle name="Calculation 7" xfId="512" xr:uid="{00000000-0005-0000-0000-0000FF010000}"/>
    <cellStyle name="Calculation 8" xfId="513" xr:uid="{00000000-0005-0000-0000-000000020000}"/>
    <cellStyle name="Calculation 9" xfId="514" xr:uid="{00000000-0005-0000-0000-000001020000}"/>
    <cellStyle name="Check Cell" xfId="515" builtinId="23" customBuiltin="1"/>
    <cellStyle name="Check Cell 10" xfId="516" xr:uid="{00000000-0005-0000-0000-000003020000}"/>
    <cellStyle name="Check Cell 2" xfId="517" xr:uid="{00000000-0005-0000-0000-000004020000}"/>
    <cellStyle name="Check Cell 2 2" xfId="518" xr:uid="{00000000-0005-0000-0000-000005020000}"/>
    <cellStyle name="Check Cell 2 3" xfId="519" xr:uid="{00000000-0005-0000-0000-000006020000}"/>
    <cellStyle name="Check Cell 2 4" xfId="520" xr:uid="{00000000-0005-0000-0000-000007020000}"/>
    <cellStyle name="Check Cell 2 5" xfId="521" xr:uid="{00000000-0005-0000-0000-000008020000}"/>
    <cellStyle name="Check Cell 3" xfId="522" xr:uid="{00000000-0005-0000-0000-000009020000}"/>
    <cellStyle name="Check Cell 4" xfId="523" xr:uid="{00000000-0005-0000-0000-00000A020000}"/>
    <cellStyle name="Check Cell 5" xfId="524" xr:uid="{00000000-0005-0000-0000-00000B020000}"/>
    <cellStyle name="Check Cell 5 2" xfId="525" xr:uid="{00000000-0005-0000-0000-00000C020000}"/>
    <cellStyle name="Check Cell 5 3" xfId="526" xr:uid="{00000000-0005-0000-0000-00000D020000}"/>
    <cellStyle name="Check Cell 5 4" xfId="527" xr:uid="{00000000-0005-0000-0000-00000E020000}"/>
    <cellStyle name="Check Cell 6" xfId="528" xr:uid="{00000000-0005-0000-0000-00000F020000}"/>
    <cellStyle name="Check Cell 7" xfId="529" xr:uid="{00000000-0005-0000-0000-000010020000}"/>
    <cellStyle name="Check Cell 8" xfId="530" xr:uid="{00000000-0005-0000-0000-000011020000}"/>
    <cellStyle name="Check Cell 9" xfId="531" xr:uid="{00000000-0005-0000-0000-000012020000}"/>
    <cellStyle name="Comma" xfId="532" builtinId="3"/>
    <cellStyle name="Comma 2" xfId="533" xr:uid="{00000000-0005-0000-0000-000014020000}"/>
    <cellStyle name="Comma 2 2" xfId="534" xr:uid="{00000000-0005-0000-0000-000015020000}"/>
    <cellStyle name="Comma 3" xfId="535" xr:uid="{00000000-0005-0000-0000-000016020000}"/>
    <cellStyle name="Comma 4" xfId="536" xr:uid="{00000000-0005-0000-0000-000017020000}"/>
    <cellStyle name="Comma 5" xfId="537" xr:uid="{00000000-0005-0000-0000-000018020000}"/>
    <cellStyle name="Comma 6" xfId="538" xr:uid="{00000000-0005-0000-0000-000019020000}"/>
    <cellStyle name="Comma 7" xfId="539" xr:uid="{00000000-0005-0000-0000-00001A020000}"/>
    <cellStyle name="Comma 8" xfId="540" xr:uid="{00000000-0005-0000-0000-00001B020000}"/>
    <cellStyle name="Comma 9" xfId="541" xr:uid="{00000000-0005-0000-0000-00001C020000}"/>
    <cellStyle name="Currency" xfId="542" builtinId="4"/>
    <cellStyle name="Currency 2" xfId="543" xr:uid="{00000000-0005-0000-0000-00001E020000}"/>
    <cellStyle name="Currency 2 2" xfId="544" xr:uid="{00000000-0005-0000-0000-00001F020000}"/>
    <cellStyle name="Currency 3" xfId="545" xr:uid="{00000000-0005-0000-0000-000020020000}"/>
    <cellStyle name="Currency 4" xfId="546" xr:uid="{00000000-0005-0000-0000-000021020000}"/>
    <cellStyle name="Currency 5" xfId="547" xr:uid="{00000000-0005-0000-0000-000022020000}"/>
    <cellStyle name="Currency 6" xfId="548" xr:uid="{00000000-0005-0000-0000-000023020000}"/>
    <cellStyle name="Currency 7" xfId="549" xr:uid="{00000000-0005-0000-0000-000024020000}"/>
    <cellStyle name="Currency 8" xfId="550" xr:uid="{00000000-0005-0000-0000-000025020000}"/>
    <cellStyle name="Currency 9" xfId="551" xr:uid="{00000000-0005-0000-0000-000026020000}"/>
    <cellStyle name="Explanatory Text" xfId="552" builtinId="53" customBuiltin="1"/>
    <cellStyle name="Explanatory Text 10" xfId="553" xr:uid="{00000000-0005-0000-0000-000028020000}"/>
    <cellStyle name="Explanatory Text 2" xfId="554" xr:uid="{00000000-0005-0000-0000-000029020000}"/>
    <cellStyle name="Explanatory Text 2 2" xfId="555" xr:uid="{00000000-0005-0000-0000-00002A020000}"/>
    <cellStyle name="Explanatory Text 2 3" xfId="556" xr:uid="{00000000-0005-0000-0000-00002B020000}"/>
    <cellStyle name="Explanatory Text 2 4" xfId="557" xr:uid="{00000000-0005-0000-0000-00002C020000}"/>
    <cellStyle name="Explanatory Text 2 5" xfId="558" xr:uid="{00000000-0005-0000-0000-00002D020000}"/>
    <cellStyle name="Explanatory Text 3" xfId="559" xr:uid="{00000000-0005-0000-0000-00002E020000}"/>
    <cellStyle name="Explanatory Text 4" xfId="560" xr:uid="{00000000-0005-0000-0000-00002F020000}"/>
    <cellStyle name="Explanatory Text 5" xfId="561" xr:uid="{00000000-0005-0000-0000-000030020000}"/>
    <cellStyle name="Explanatory Text 5 2" xfId="562" xr:uid="{00000000-0005-0000-0000-000031020000}"/>
    <cellStyle name="Explanatory Text 5 3" xfId="563" xr:uid="{00000000-0005-0000-0000-000032020000}"/>
    <cellStyle name="Explanatory Text 5 4" xfId="564" xr:uid="{00000000-0005-0000-0000-000033020000}"/>
    <cellStyle name="Explanatory Text 6" xfId="565" xr:uid="{00000000-0005-0000-0000-000034020000}"/>
    <cellStyle name="Explanatory Text 7" xfId="566" xr:uid="{00000000-0005-0000-0000-000035020000}"/>
    <cellStyle name="Explanatory Text 8" xfId="567" xr:uid="{00000000-0005-0000-0000-000036020000}"/>
    <cellStyle name="Explanatory Text 9" xfId="568" xr:uid="{00000000-0005-0000-0000-000037020000}"/>
    <cellStyle name="Good" xfId="569" builtinId="26" customBuiltin="1"/>
    <cellStyle name="Good 10" xfId="570" xr:uid="{00000000-0005-0000-0000-000039020000}"/>
    <cellStyle name="Good 2" xfId="571" xr:uid="{00000000-0005-0000-0000-00003A020000}"/>
    <cellStyle name="Good 2 2" xfId="572" xr:uid="{00000000-0005-0000-0000-00003B020000}"/>
    <cellStyle name="Good 2 3" xfId="573" xr:uid="{00000000-0005-0000-0000-00003C020000}"/>
    <cellStyle name="Good 2 4" xfId="574" xr:uid="{00000000-0005-0000-0000-00003D020000}"/>
    <cellStyle name="Good 2 5" xfId="575" xr:uid="{00000000-0005-0000-0000-00003E020000}"/>
    <cellStyle name="Good 3" xfId="576" xr:uid="{00000000-0005-0000-0000-00003F020000}"/>
    <cellStyle name="Good 4" xfId="577" xr:uid="{00000000-0005-0000-0000-000040020000}"/>
    <cellStyle name="Good 5" xfId="578" xr:uid="{00000000-0005-0000-0000-000041020000}"/>
    <cellStyle name="Good 5 2" xfId="579" xr:uid="{00000000-0005-0000-0000-000042020000}"/>
    <cellStyle name="Good 5 3" xfId="580" xr:uid="{00000000-0005-0000-0000-000043020000}"/>
    <cellStyle name="Good 5 4" xfId="581" xr:uid="{00000000-0005-0000-0000-000044020000}"/>
    <cellStyle name="Good 6" xfId="582" xr:uid="{00000000-0005-0000-0000-000045020000}"/>
    <cellStyle name="Good 7" xfId="583" xr:uid="{00000000-0005-0000-0000-000046020000}"/>
    <cellStyle name="Good 8" xfId="584" xr:uid="{00000000-0005-0000-0000-000047020000}"/>
    <cellStyle name="Good 9" xfId="585" xr:uid="{00000000-0005-0000-0000-000048020000}"/>
    <cellStyle name="Heading 1" xfId="586" builtinId="16" customBuiltin="1"/>
    <cellStyle name="Heading 1 10" xfId="587" xr:uid="{00000000-0005-0000-0000-00004A020000}"/>
    <cellStyle name="Heading 1 2" xfId="588" xr:uid="{00000000-0005-0000-0000-00004B020000}"/>
    <cellStyle name="Heading 1 2 2" xfId="589" xr:uid="{00000000-0005-0000-0000-00004C020000}"/>
    <cellStyle name="Heading 1 2 3" xfId="590" xr:uid="{00000000-0005-0000-0000-00004D020000}"/>
    <cellStyle name="Heading 1 2 4" xfId="591" xr:uid="{00000000-0005-0000-0000-00004E020000}"/>
    <cellStyle name="Heading 1 2 5" xfId="592" xr:uid="{00000000-0005-0000-0000-00004F020000}"/>
    <cellStyle name="Heading 1 3" xfId="593" xr:uid="{00000000-0005-0000-0000-000050020000}"/>
    <cellStyle name="Heading 1 4" xfId="594" xr:uid="{00000000-0005-0000-0000-000051020000}"/>
    <cellStyle name="Heading 1 5" xfId="595" xr:uid="{00000000-0005-0000-0000-000052020000}"/>
    <cellStyle name="Heading 1 5 2" xfId="596" xr:uid="{00000000-0005-0000-0000-000053020000}"/>
    <cellStyle name="Heading 1 5 3" xfId="597" xr:uid="{00000000-0005-0000-0000-000054020000}"/>
    <cellStyle name="Heading 1 5 4" xfId="598" xr:uid="{00000000-0005-0000-0000-000055020000}"/>
    <cellStyle name="Heading 1 6" xfId="599" xr:uid="{00000000-0005-0000-0000-000056020000}"/>
    <cellStyle name="Heading 1 7" xfId="600" xr:uid="{00000000-0005-0000-0000-000057020000}"/>
    <cellStyle name="Heading 1 8" xfId="601" xr:uid="{00000000-0005-0000-0000-000058020000}"/>
    <cellStyle name="Heading 1 9" xfId="602" xr:uid="{00000000-0005-0000-0000-000059020000}"/>
    <cellStyle name="Heading 2" xfId="603" builtinId="17" customBuiltin="1"/>
    <cellStyle name="Heading 2 10" xfId="604" xr:uid="{00000000-0005-0000-0000-00005B020000}"/>
    <cellStyle name="Heading 2 2" xfId="605" xr:uid="{00000000-0005-0000-0000-00005C020000}"/>
    <cellStyle name="Heading 2 2 2" xfId="606" xr:uid="{00000000-0005-0000-0000-00005D020000}"/>
    <cellStyle name="Heading 2 2 3" xfId="607" xr:uid="{00000000-0005-0000-0000-00005E020000}"/>
    <cellStyle name="Heading 2 2 4" xfId="608" xr:uid="{00000000-0005-0000-0000-00005F020000}"/>
    <cellStyle name="Heading 2 2 5" xfId="609" xr:uid="{00000000-0005-0000-0000-000060020000}"/>
    <cellStyle name="Heading 2 3" xfId="610" xr:uid="{00000000-0005-0000-0000-000061020000}"/>
    <cellStyle name="Heading 2 4" xfId="611" xr:uid="{00000000-0005-0000-0000-000062020000}"/>
    <cellStyle name="Heading 2 5" xfId="612" xr:uid="{00000000-0005-0000-0000-000063020000}"/>
    <cellStyle name="Heading 2 5 2" xfId="613" xr:uid="{00000000-0005-0000-0000-000064020000}"/>
    <cellStyle name="Heading 2 5 3" xfId="614" xr:uid="{00000000-0005-0000-0000-000065020000}"/>
    <cellStyle name="Heading 2 5 4" xfId="615" xr:uid="{00000000-0005-0000-0000-000066020000}"/>
    <cellStyle name="Heading 2 6" xfId="616" xr:uid="{00000000-0005-0000-0000-000067020000}"/>
    <cellStyle name="Heading 2 7" xfId="617" xr:uid="{00000000-0005-0000-0000-000068020000}"/>
    <cellStyle name="Heading 2 8" xfId="618" xr:uid="{00000000-0005-0000-0000-000069020000}"/>
    <cellStyle name="Heading 2 9" xfId="619" xr:uid="{00000000-0005-0000-0000-00006A020000}"/>
    <cellStyle name="Heading 3" xfId="620" builtinId="18" customBuiltin="1"/>
    <cellStyle name="Heading 3 10" xfId="621" xr:uid="{00000000-0005-0000-0000-00006C020000}"/>
    <cellStyle name="Heading 3 2" xfId="622" xr:uid="{00000000-0005-0000-0000-00006D020000}"/>
    <cellStyle name="Heading 3 2 2" xfId="623" xr:uid="{00000000-0005-0000-0000-00006E020000}"/>
    <cellStyle name="Heading 3 2 3" xfId="624" xr:uid="{00000000-0005-0000-0000-00006F020000}"/>
    <cellStyle name="Heading 3 2 4" xfId="625" xr:uid="{00000000-0005-0000-0000-000070020000}"/>
    <cellStyle name="Heading 3 2 5" xfId="626" xr:uid="{00000000-0005-0000-0000-000071020000}"/>
    <cellStyle name="Heading 3 3" xfId="627" xr:uid="{00000000-0005-0000-0000-000072020000}"/>
    <cellStyle name="Heading 3 4" xfId="628" xr:uid="{00000000-0005-0000-0000-000073020000}"/>
    <cellStyle name="Heading 3 5" xfId="629" xr:uid="{00000000-0005-0000-0000-000074020000}"/>
    <cellStyle name="Heading 3 5 2" xfId="630" xr:uid="{00000000-0005-0000-0000-000075020000}"/>
    <cellStyle name="Heading 3 5 3" xfId="631" xr:uid="{00000000-0005-0000-0000-000076020000}"/>
    <cellStyle name="Heading 3 5 4" xfId="632" xr:uid="{00000000-0005-0000-0000-000077020000}"/>
    <cellStyle name="Heading 3 6" xfId="633" xr:uid="{00000000-0005-0000-0000-000078020000}"/>
    <cellStyle name="Heading 3 7" xfId="634" xr:uid="{00000000-0005-0000-0000-000079020000}"/>
    <cellStyle name="Heading 3 8" xfId="635" xr:uid="{00000000-0005-0000-0000-00007A020000}"/>
    <cellStyle name="Heading 3 9" xfId="636" xr:uid="{00000000-0005-0000-0000-00007B020000}"/>
    <cellStyle name="Heading 4" xfId="637" builtinId="19" customBuiltin="1"/>
    <cellStyle name="Heading 4 10" xfId="638" xr:uid="{00000000-0005-0000-0000-00007D020000}"/>
    <cellStyle name="Heading 4 2" xfId="639" xr:uid="{00000000-0005-0000-0000-00007E020000}"/>
    <cellStyle name="Heading 4 2 2" xfId="640" xr:uid="{00000000-0005-0000-0000-00007F020000}"/>
    <cellStyle name="Heading 4 2 3" xfId="641" xr:uid="{00000000-0005-0000-0000-000080020000}"/>
    <cellStyle name="Heading 4 2 4" xfId="642" xr:uid="{00000000-0005-0000-0000-000081020000}"/>
    <cellStyle name="Heading 4 2 5" xfId="643" xr:uid="{00000000-0005-0000-0000-000082020000}"/>
    <cellStyle name="Heading 4 3" xfId="644" xr:uid="{00000000-0005-0000-0000-000083020000}"/>
    <cellStyle name="Heading 4 4" xfId="645" xr:uid="{00000000-0005-0000-0000-000084020000}"/>
    <cellStyle name="Heading 4 5" xfId="646" xr:uid="{00000000-0005-0000-0000-000085020000}"/>
    <cellStyle name="Heading 4 5 2" xfId="647" xr:uid="{00000000-0005-0000-0000-000086020000}"/>
    <cellStyle name="Heading 4 5 3" xfId="648" xr:uid="{00000000-0005-0000-0000-000087020000}"/>
    <cellStyle name="Heading 4 5 4" xfId="649" xr:uid="{00000000-0005-0000-0000-000088020000}"/>
    <cellStyle name="Heading 4 6" xfId="650" xr:uid="{00000000-0005-0000-0000-000089020000}"/>
    <cellStyle name="Heading 4 7" xfId="651" xr:uid="{00000000-0005-0000-0000-00008A020000}"/>
    <cellStyle name="Heading 4 8" xfId="652" xr:uid="{00000000-0005-0000-0000-00008B020000}"/>
    <cellStyle name="Heading 4 9" xfId="653" xr:uid="{00000000-0005-0000-0000-00008C020000}"/>
    <cellStyle name="Hyperlink 2" xfId="654" xr:uid="{00000000-0005-0000-0000-00008D020000}"/>
    <cellStyle name="Input" xfId="655" builtinId="20" customBuiltin="1"/>
    <cellStyle name="Input 10" xfId="656" xr:uid="{00000000-0005-0000-0000-00008F020000}"/>
    <cellStyle name="Input 2" xfId="657" xr:uid="{00000000-0005-0000-0000-000090020000}"/>
    <cellStyle name="Input 2 2" xfId="658" xr:uid="{00000000-0005-0000-0000-000091020000}"/>
    <cellStyle name="Input 2 3" xfId="659" xr:uid="{00000000-0005-0000-0000-000092020000}"/>
    <cellStyle name="Input 2 4" xfId="660" xr:uid="{00000000-0005-0000-0000-000093020000}"/>
    <cellStyle name="Input 2 5" xfId="661" xr:uid="{00000000-0005-0000-0000-000094020000}"/>
    <cellStyle name="Input 3" xfId="662" xr:uid="{00000000-0005-0000-0000-000095020000}"/>
    <cellStyle name="Input 4" xfId="663" xr:uid="{00000000-0005-0000-0000-000096020000}"/>
    <cellStyle name="Input 5" xfId="664" xr:uid="{00000000-0005-0000-0000-000097020000}"/>
    <cellStyle name="Input 5 2" xfId="665" xr:uid="{00000000-0005-0000-0000-000098020000}"/>
    <cellStyle name="Input 5 3" xfId="666" xr:uid="{00000000-0005-0000-0000-000099020000}"/>
    <cellStyle name="Input 5 4" xfId="667" xr:uid="{00000000-0005-0000-0000-00009A020000}"/>
    <cellStyle name="Input 6" xfId="668" xr:uid="{00000000-0005-0000-0000-00009B020000}"/>
    <cellStyle name="Input 7" xfId="669" xr:uid="{00000000-0005-0000-0000-00009C020000}"/>
    <cellStyle name="Input 8" xfId="670" xr:uid="{00000000-0005-0000-0000-00009D020000}"/>
    <cellStyle name="Input 9" xfId="671" xr:uid="{00000000-0005-0000-0000-00009E020000}"/>
    <cellStyle name="Linked Cell" xfId="672" builtinId="24" customBuiltin="1"/>
    <cellStyle name="Linked Cell 10" xfId="673" xr:uid="{00000000-0005-0000-0000-0000A0020000}"/>
    <cellStyle name="Linked Cell 2" xfId="674" xr:uid="{00000000-0005-0000-0000-0000A1020000}"/>
    <cellStyle name="Linked Cell 2 2" xfId="675" xr:uid="{00000000-0005-0000-0000-0000A2020000}"/>
    <cellStyle name="Linked Cell 2 3" xfId="676" xr:uid="{00000000-0005-0000-0000-0000A3020000}"/>
    <cellStyle name="Linked Cell 2 4" xfId="677" xr:uid="{00000000-0005-0000-0000-0000A4020000}"/>
    <cellStyle name="Linked Cell 2 5" xfId="678" xr:uid="{00000000-0005-0000-0000-0000A5020000}"/>
    <cellStyle name="Linked Cell 3" xfId="679" xr:uid="{00000000-0005-0000-0000-0000A6020000}"/>
    <cellStyle name="Linked Cell 4" xfId="680" xr:uid="{00000000-0005-0000-0000-0000A7020000}"/>
    <cellStyle name="Linked Cell 5" xfId="681" xr:uid="{00000000-0005-0000-0000-0000A8020000}"/>
    <cellStyle name="Linked Cell 5 2" xfId="682" xr:uid="{00000000-0005-0000-0000-0000A9020000}"/>
    <cellStyle name="Linked Cell 5 3" xfId="683" xr:uid="{00000000-0005-0000-0000-0000AA020000}"/>
    <cellStyle name="Linked Cell 5 4" xfId="684" xr:uid="{00000000-0005-0000-0000-0000AB020000}"/>
    <cellStyle name="Linked Cell 6" xfId="685" xr:uid="{00000000-0005-0000-0000-0000AC020000}"/>
    <cellStyle name="Linked Cell 7" xfId="686" xr:uid="{00000000-0005-0000-0000-0000AD020000}"/>
    <cellStyle name="Linked Cell 8" xfId="687" xr:uid="{00000000-0005-0000-0000-0000AE020000}"/>
    <cellStyle name="Linked Cell 9" xfId="688" xr:uid="{00000000-0005-0000-0000-0000AF020000}"/>
    <cellStyle name="Neutral" xfId="689" builtinId="28" customBuiltin="1"/>
    <cellStyle name="Neutral 10" xfId="690" xr:uid="{00000000-0005-0000-0000-0000B1020000}"/>
    <cellStyle name="Neutral 2" xfId="691" xr:uid="{00000000-0005-0000-0000-0000B2020000}"/>
    <cellStyle name="Neutral 2 2" xfId="692" xr:uid="{00000000-0005-0000-0000-0000B3020000}"/>
    <cellStyle name="Neutral 2 3" xfId="693" xr:uid="{00000000-0005-0000-0000-0000B4020000}"/>
    <cellStyle name="Neutral 2 4" xfId="694" xr:uid="{00000000-0005-0000-0000-0000B5020000}"/>
    <cellStyle name="Neutral 2 5" xfId="695" xr:uid="{00000000-0005-0000-0000-0000B6020000}"/>
    <cellStyle name="Neutral 3" xfId="696" xr:uid="{00000000-0005-0000-0000-0000B7020000}"/>
    <cellStyle name="Neutral 4" xfId="697" xr:uid="{00000000-0005-0000-0000-0000B8020000}"/>
    <cellStyle name="Neutral 5" xfId="698" xr:uid="{00000000-0005-0000-0000-0000B9020000}"/>
    <cellStyle name="Neutral 5 2" xfId="699" xr:uid="{00000000-0005-0000-0000-0000BA020000}"/>
    <cellStyle name="Neutral 5 3" xfId="700" xr:uid="{00000000-0005-0000-0000-0000BB020000}"/>
    <cellStyle name="Neutral 5 4" xfId="701" xr:uid="{00000000-0005-0000-0000-0000BC020000}"/>
    <cellStyle name="Neutral 6" xfId="702" xr:uid="{00000000-0005-0000-0000-0000BD020000}"/>
    <cellStyle name="Neutral 7" xfId="703" xr:uid="{00000000-0005-0000-0000-0000BE020000}"/>
    <cellStyle name="Neutral 8" xfId="704" xr:uid="{00000000-0005-0000-0000-0000BF020000}"/>
    <cellStyle name="Neutral 9" xfId="705" xr:uid="{00000000-0005-0000-0000-0000C0020000}"/>
    <cellStyle name="Normal" xfId="0" builtinId="0"/>
    <cellStyle name="Normal 10" xfId="706" xr:uid="{00000000-0005-0000-0000-0000C2020000}"/>
    <cellStyle name="Normal 11" xfId="707" xr:uid="{00000000-0005-0000-0000-0000C3020000}"/>
    <cellStyle name="Normal 11 2" xfId="708" xr:uid="{00000000-0005-0000-0000-0000C4020000}"/>
    <cellStyle name="Normal 11 3" xfId="709" xr:uid="{00000000-0005-0000-0000-0000C5020000}"/>
    <cellStyle name="Normal 12" xfId="710" xr:uid="{00000000-0005-0000-0000-0000C6020000}"/>
    <cellStyle name="Normal 12 2" xfId="711" xr:uid="{00000000-0005-0000-0000-0000C7020000}"/>
    <cellStyle name="Normal 13" xfId="712" xr:uid="{00000000-0005-0000-0000-0000C8020000}"/>
    <cellStyle name="Normal 13 2" xfId="713" xr:uid="{00000000-0005-0000-0000-0000C9020000}"/>
    <cellStyle name="Normal 14" xfId="844" xr:uid="{00000000-0005-0000-0000-0000CA020000}"/>
    <cellStyle name="Normal 2" xfId="714" xr:uid="{00000000-0005-0000-0000-0000CB020000}"/>
    <cellStyle name="Normal 2 2" xfId="715" xr:uid="{00000000-0005-0000-0000-0000CC020000}"/>
    <cellStyle name="Normal 2 2 2" xfId="716" xr:uid="{00000000-0005-0000-0000-0000CD020000}"/>
    <cellStyle name="Normal 2 2 3" xfId="717" xr:uid="{00000000-0005-0000-0000-0000CE020000}"/>
    <cellStyle name="Normal 2 2 4" xfId="718" xr:uid="{00000000-0005-0000-0000-0000CF020000}"/>
    <cellStyle name="Normal 2 3" xfId="719" xr:uid="{00000000-0005-0000-0000-0000D0020000}"/>
    <cellStyle name="Normal 2 4" xfId="720" xr:uid="{00000000-0005-0000-0000-0000D1020000}"/>
    <cellStyle name="Normal 2 5" xfId="721" xr:uid="{00000000-0005-0000-0000-0000D2020000}"/>
    <cellStyle name="Normal 2 6" xfId="722" xr:uid="{00000000-0005-0000-0000-0000D3020000}"/>
    <cellStyle name="Normal 3" xfId="723" xr:uid="{00000000-0005-0000-0000-0000D4020000}"/>
    <cellStyle name="Normal 3 2" xfId="724" xr:uid="{00000000-0005-0000-0000-0000D5020000}"/>
    <cellStyle name="Normal 3 3" xfId="725" xr:uid="{00000000-0005-0000-0000-0000D6020000}"/>
    <cellStyle name="Normal 3 4" xfId="726" xr:uid="{00000000-0005-0000-0000-0000D7020000}"/>
    <cellStyle name="Normal 3 5" xfId="727" xr:uid="{00000000-0005-0000-0000-0000D8020000}"/>
    <cellStyle name="Normal 4" xfId="728" xr:uid="{00000000-0005-0000-0000-0000D9020000}"/>
    <cellStyle name="Normal 5" xfId="729" xr:uid="{00000000-0005-0000-0000-0000DA020000}"/>
    <cellStyle name="Normal 6" xfId="730" xr:uid="{00000000-0005-0000-0000-0000DB020000}"/>
    <cellStyle name="Normal 6 2" xfId="845" xr:uid="{00000000-0005-0000-0000-0000DC020000}"/>
    <cellStyle name="Normal 7" xfId="731" xr:uid="{00000000-0005-0000-0000-0000DD020000}"/>
    <cellStyle name="Normal 7 2" xfId="732" xr:uid="{00000000-0005-0000-0000-0000DE020000}"/>
    <cellStyle name="Normal 7 2 2" xfId="733" xr:uid="{00000000-0005-0000-0000-0000DF020000}"/>
    <cellStyle name="Normal 7 2 3" xfId="734" xr:uid="{00000000-0005-0000-0000-0000E0020000}"/>
    <cellStyle name="Normal 7 2 4" xfId="735" xr:uid="{00000000-0005-0000-0000-0000E1020000}"/>
    <cellStyle name="Normal 7 2 4 2" xfId="846" xr:uid="{00000000-0005-0000-0000-0000E2020000}"/>
    <cellStyle name="Normal 7 2 5" xfId="736" xr:uid="{00000000-0005-0000-0000-0000E3020000}"/>
    <cellStyle name="Normal 7 2 5 2" xfId="847" xr:uid="{00000000-0005-0000-0000-0000E4020000}"/>
    <cellStyle name="Normal 7 3" xfId="737" xr:uid="{00000000-0005-0000-0000-0000E5020000}"/>
    <cellStyle name="Normal 7 4" xfId="738" xr:uid="{00000000-0005-0000-0000-0000E6020000}"/>
    <cellStyle name="Normal 7 4 2" xfId="739" xr:uid="{00000000-0005-0000-0000-0000E7020000}"/>
    <cellStyle name="Normal 7 4 2 2" xfId="848" xr:uid="{00000000-0005-0000-0000-0000E8020000}"/>
    <cellStyle name="Normal 7 4 3" xfId="740" xr:uid="{00000000-0005-0000-0000-0000E9020000}"/>
    <cellStyle name="Normal 7 5" xfId="741" xr:uid="{00000000-0005-0000-0000-0000EA020000}"/>
    <cellStyle name="Normal 7 5 2" xfId="849" xr:uid="{00000000-0005-0000-0000-0000EB020000}"/>
    <cellStyle name="Normal 8" xfId="742" xr:uid="{00000000-0005-0000-0000-0000EC020000}"/>
    <cellStyle name="Normal 8 2" xfId="743" xr:uid="{00000000-0005-0000-0000-0000ED020000}"/>
    <cellStyle name="Normal 8 3" xfId="744" xr:uid="{00000000-0005-0000-0000-0000EE020000}"/>
    <cellStyle name="Normal 8 3 2" xfId="745" xr:uid="{00000000-0005-0000-0000-0000EF020000}"/>
    <cellStyle name="Normal 8 4" xfId="746" xr:uid="{00000000-0005-0000-0000-0000F0020000}"/>
    <cellStyle name="Normal 8 5" xfId="747" xr:uid="{00000000-0005-0000-0000-0000F1020000}"/>
    <cellStyle name="Normal 8 6" xfId="748" xr:uid="{00000000-0005-0000-0000-0000F2020000}"/>
    <cellStyle name="Normal 9" xfId="749" xr:uid="{00000000-0005-0000-0000-0000F3020000}"/>
    <cellStyle name="Normal 9 2" xfId="750" xr:uid="{00000000-0005-0000-0000-0000F4020000}"/>
    <cellStyle name="Note" xfId="751" builtinId="10" customBuiltin="1"/>
    <cellStyle name="Note 10" xfId="752" xr:uid="{00000000-0005-0000-0000-0000F6020000}"/>
    <cellStyle name="Note 2" xfId="753" xr:uid="{00000000-0005-0000-0000-0000F7020000}"/>
    <cellStyle name="Note 2 2" xfId="754" xr:uid="{00000000-0005-0000-0000-0000F8020000}"/>
    <cellStyle name="Note 2 2 2" xfId="755" xr:uid="{00000000-0005-0000-0000-0000F9020000}"/>
    <cellStyle name="Note 2 3" xfId="756" xr:uid="{00000000-0005-0000-0000-0000FA020000}"/>
    <cellStyle name="Note 2 3 2" xfId="757" xr:uid="{00000000-0005-0000-0000-0000FB020000}"/>
    <cellStyle name="Note 2 4" xfId="758" xr:uid="{00000000-0005-0000-0000-0000FC020000}"/>
    <cellStyle name="Note 2 5" xfId="759" xr:uid="{00000000-0005-0000-0000-0000FD020000}"/>
    <cellStyle name="Note 2 5 2" xfId="760" xr:uid="{00000000-0005-0000-0000-0000FE020000}"/>
    <cellStyle name="Note 2 5 3" xfId="761" xr:uid="{00000000-0005-0000-0000-0000FF020000}"/>
    <cellStyle name="Note 2 6" xfId="762" xr:uid="{00000000-0005-0000-0000-000000030000}"/>
    <cellStyle name="Note 3" xfId="763" xr:uid="{00000000-0005-0000-0000-000001030000}"/>
    <cellStyle name="Note 3 2" xfId="764" xr:uid="{00000000-0005-0000-0000-000002030000}"/>
    <cellStyle name="Note 4" xfId="765" xr:uid="{00000000-0005-0000-0000-000003030000}"/>
    <cellStyle name="Note 5" xfId="766" xr:uid="{00000000-0005-0000-0000-000004030000}"/>
    <cellStyle name="Note 5 2" xfId="767" xr:uid="{00000000-0005-0000-0000-000005030000}"/>
    <cellStyle name="Note 5 3" xfId="768" xr:uid="{00000000-0005-0000-0000-000006030000}"/>
    <cellStyle name="Note 5 4" xfId="769" xr:uid="{00000000-0005-0000-0000-000007030000}"/>
    <cellStyle name="Note 6" xfId="770" xr:uid="{00000000-0005-0000-0000-000008030000}"/>
    <cellStyle name="Note 7" xfId="771" xr:uid="{00000000-0005-0000-0000-000009030000}"/>
    <cellStyle name="Note 8" xfId="772" xr:uid="{00000000-0005-0000-0000-00000A030000}"/>
    <cellStyle name="Note 9" xfId="773" xr:uid="{00000000-0005-0000-0000-00000B030000}"/>
    <cellStyle name="Output" xfId="774" builtinId="21" customBuiltin="1"/>
    <cellStyle name="Output 10" xfId="775" xr:uid="{00000000-0005-0000-0000-00000D030000}"/>
    <cellStyle name="Output 2" xfId="776" xr:uid="{00000000-0005-0000-0000-00000E030000}"/>
    <cellStyle name="Output 2 2" xfId="777" xr:uid="{00000000-0005-0000-0000-00000F030000}"/>
    <cellStyle name="Output 2 3" xfId="778" xr:uid="{00000000-0005-0000-0000-000010030000}"/>
    <cellStyle name="Output 2 4" xfId="779" xr:uid="{00000000-0005-0000-0000-000011030000}"/>
    <cellStyle name="Output 2 5" xfId="780" xr:uid="{00000000-0005-0000-0000-000012030000}"/>
    <cellStyle name="Output 3" xfId="781" xr:uid="{00000000-0005-0000-0000-000013030000}"/>
    <cellStyle name="Output 4" xfId="782" xr:uid="{00000000-0005-0000-0000-000014030000}"/>
    <cellStyle name="Output 5" xfId="783" xr:uid="{00000000-0005-0000-0000-000015030000}"/>
    <cellStyle name="Output 5 2" xfId="784" xr:uid="{00000000-0005-0000-0000-000016030000}"/>
    <cellStyle name="Output 5 3" xfId="785" xr:uid="{00000000-0005-0000-0000-000017030000}"/>
    <cellStyle name="Output 5 4" xfId="786" xr:uid="{00000000-0005-0000-0000-000018030000}"/>
    <cellStyle name="Output 6" xfId="787" xr:uid="{00000000-0005-0000-0000-000019030000}"/>
    <cellStyle name="Output 7" xfId="788" xr:uid="{00000000-0005-0000-0000-00001A030000}"/>
    <cellStyle name="Output 8" xfId="789" xr:uid="{00000000-0005-0000-0000-00001B030000}"/>
    <cellStyle name="Output 9" xfId="790" xr:uid="{00000000-0005-0000-0000-00001C030000}"/>
    <cellStyle name="Percent 2" xfId="791" xr:uid="{00000000-0005-0000-0000-00001D030000}"/>
    <cellStyle name="Percent 3" xfId="792" xr:uid="{00000000-0005-0000-0000-00001E030000}"/>
    <cellStyle name="Title" xfId="793" builtinId="15" customBuiltin="1"/>
    <cellStyle name="Title 10" xfId="794" xr:uid="{00000000-0005-0000-0000-000020030000}"/>
    <cellStyle name="Title 2" xfId="795" xr:uid="{00000000-0005-0000-0000-000021030000}"/>
    <cellStyle name="Title 2 2" xfId="796" xr:uid="{00000000-0005-0000-0000-000022030000}"/>
    <cellStyle name="Title 2 3" xfId="797" xr:uid="{00000000-0005-0000-0000-000023030000}"/>
    <cellStyle name="Title 2 4" xfId="798" xr:uid="{00000000-0005-0000-0000-000024030000}"/>
    <cellStyle name="Title 2 5" xfId="799" xr:uid="{00000000-0005-0000-0000-000025030000}"/>
    <cellStyle name="Title 3" xfId="800" xr:uid="{00000000-0005-0000-0000-000026030000}"/>
    <cellStyle name="Title 4" xfId="801" xr:uid="{00000000-0005-0000-0000-000027030000}"/>
    <cellStyle name="Title 5" xfId="802" xr:uid="{00000000-0005-0000-0000-000028030000}"/>
    <cellStyle name="Title 5 2" xfId="803" xr:uid="{00000000-0005-0000-0000-000029030000}"/>
    <cellStyle name="Title 5 3" xfId="804" xr:uid="{00000000-0005-0000-0000-00002A030000}"/>
    <cellStyle name="Title 5 4" xfId="805" xr:uid="{00000000-0005-0000-0000-00002B030000}"/>
    <cellStyle name="Title 6" xfId="806" xr:uid="{00000000-0005-0000-0000-00002C030000}"/>
    <cellStyle name="Title 7" xfId="807" xr:uid="{00000000-0005-0000-0000-00002D030000}"/>
    <cellStyle name="Title 8" xfId="808" xr:uid="{00000000-0005-0000-0000-00002E030000}"/>
    <cellStyle name="Title 9" xfId="809" xr:uid="{00000000-0005-0000-0000-00002F030000}"/>
    <cellStyle name="Total" xfId="810" builtinId="25" customBuiltin="1"/>
    <cellStyle name="Total 10" xfId="811" xr:uid="{00000000-0005-0000-0000-000031030000}"/>
    <cellStyle name="Total 2" xfId="812" xr:uid="{00000000-0005-0000-0000-000032030000}"/>
    <cellStyle name="Total 2 2" xfId="813" xr:uid="{00000000-0005-0000-0000-000033030000}"/>
    <cellStyle name="Total 2 3" xfId="814" xr:uid="{00000000-0005-0000-0000-000034030000}"/>
    <cellStyle name="Total 2 4" xfId="815" xr:uid="{00000000-0005-0000-0000-000035030000}"/>
    <cellStyle name="Total 2 5" xfId="816" xr:uid="{00000000-0005-0000-0000-000036030000}"/>
    <cellStyle name="Total 3" xfId="817" xr:uid="{00000000-0005-0000-0000-000037030000}"/>
    <cellStyle name="Total 4" xfId="818" xr:uid="{00000000-0005-0000-0000-000038030000}"/>
    <cellStyle name="Total 5" xfId="819" xr:uid="{00000000-0005-0000-0000-000039030000}"/>
    <cellStyle name="Total 5 2" xfId="820" xr:uid="{00000000-0005-0000-0000-00003A030000}"/>
    <cellStyle name="Total 5 3" xfId="821" xr:uid="{00000000-0005-0000-0000-00003B030000}"/>
    <cellStyle name="Total 5 4" xfId="822" xr:uid="{00000000-0005-0000-0000-00003C030000}"/>
    <cellStyle name="Total 6" xfId="823" xr:uid="{00000000-0005-0000-0000-00003D030000}"/>
    <cellStyle name="Total 7" xfId="824" xr:uid="{00000000-0005-0000-0000-00003E030000}"/>
    <cellStyle name="Total 8" xfId="825" xr:uid="{00000000-0005-0000-0000-00003F030000}"/>
    <cellStyle name="Total 9" xfId="826" xr:uid="{00000000-0005-0000-0000-000040030000}"/>
    <cellStyle name="Warning Text" xfId="827" builtinId="11" customBuiltin="1"/>
    <cellStyle name="Warning Text 10" xfId="828" xr:uid="{00000000-0005-0000-0000-000042030000}"/>
    <cellStyle name="Warning Text 2" xfId="829" xr:uid="{00000000-0005-0000-0000-000043030000}"/>
    <cellStyle name="Warning Text 2 2" xfId="830" xr:uid="{00000000-0005-0000-0000-000044030000}"/>
    <cellStyle name="Warning Text 2 3" xfId="831" xr:uid="{00000000-0005-0000-0000-000045030000}"/>
    <cellStyle name="Warning Text 2 4" xfId="832" xr:uid="{00000000-0005-0000-0000-000046030000}"/>
    <cellStyle name="Warning Text 2 5" xfId="833" xr:uid="{00000000-0005-0000-0000-000047030000}"/>
    <cellStyle name="Warning Text 3" xfId="834" xr:uid="{00000000-0005-0000-0000-000048030000}"/>
    <cellStyle name="Warning Text 4" xfId="835" xr:uid="{00000000-0005-0000-0000-000049030000}"/>
    <cellStyle name="Warning Text 5" xfId="836" xr:uid="{00000000-0005-0000-0000-00004A030000}"/>
    <cellStyle name="Warning Text 5 2" xfId="837" xr:uid="{00000000-0005-0000-0000-00004B030000}"/>
    <cellStyle name="Warning Text 5 3" xfId="838" xr:uid="{00000000-0005-0000-0000-00004C030000}"/>
    <cellStyle name="Warning Text 5 4" xfId="839" xr:uid="{00000000-0005-0000-0000-00004D030000}"/>
    <cellStyle name="Warning Text 6" xfId="840" xr:uid="{00000000-0005-0000-0000-00004E030000}"/>
    <cellStyle name="Warning Text 7" xfId="841" xr:uid="{00000000-0005-0000-0000-00004F030000}"/>
    <cellStyle name="Warning Text 8" xfId="842" xr:uid="{00000000-0005-0000-0000-000050030000}"/>
    <cellStyle name="Warning Text 9" xfId="843" xr:uid="{00000000-0005-0000-0000-000051030000}"/>
  </cellStyles>
  <dxfs count="3">
    <dxf>
      <font>
        <b/>
        <i val="0"/>
        <strike val="0"/>
        <condense val="0"/>
        <extend val="0"/>
      </font>
      <fill>
        <patternFill patternType="solid">
          <bgColor indexed="10"/>
        </patternFill>
      </fill>
    </dxf>
    <dxf>
      <font>
        <b/>
        <i val="0"/>
        <color rgb="FFC00000"/>
      </font>
    </dxf>
    <dxf>
      <font>
        <b/>
        <i val="0"/>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Drop" dropLines="12" dropStyle="combo" dx="16" fmlaLink="$X$9" fmlaRange="$B$79:$B$125" noThreeD="1" sel="1" val="0"/>
</file>

<file path=xl/ctrlProps/ctrlProp10.xml><?xml version="1.0" encoding="utf-8"?>
<formControlPr xmlns="http://schemas.microsoft.com/office/spreadsheetml/2009/9/main" objectType="Drop" dropLines="12" dropStyle="combo" dx="16" fmlaLink="$S$12" fmlaRange="$N$87:$N$156" noThreeD="1" sel="1" val="0"/>
</file>

<file path=xl/ctrlProps/ctrlProp11.xml><?xml version="1.0" encoding="utf-8"?>
<formControlPr xmlns="http://schemas.microsoft.com/office/spreadsheetml/2009/9/main" objectType="Drop" dropLines="12" dropStyle="combo" dx="16" fmlaLink="$S$13" fmlaRange="$N$87:$N$156" noThreeD="1" sel="1" val="0"/>
</file>

<file path=xl/ctrlProps/ctrlProp12.xml><?xml version="1.0" encoding="utf-8"?>
<formControlPr xmlns="http://schemas.microsoft.com/office/spreadsheetml/2009/9/main" objectType="Drop" dropLines="12" dropStyle="combo" dx="16" fmlaLink="$S$14" fmlaRange="$N$87:$N$156" noThreeD="1" sel="1" val="0"/>
</file>

<file path=xl/ctrlProps/ctrlProp13.xml><?xml version="1.0" encoding="utf-8"?>
<formControlPr xmlns="http://schemas.microsoft.com/office/spreadsheetml/2009/9/main" objectType="Drop" dropLines="12" dropStyle="combo" dx="16" fmlaLink="$S$20" fmlaRange="$N$87:$N$156" noThreeD="1" sel="1" val="0"/>
</file>

<file path=xl/ctrlProps/ctrlProp14.xml><?xml version="1.0" encoding="utf-8"?>
<formControlPr xmlns="http://schemas.microsoft.com/office/spreadsheetml/2009/9/main" objectType="Drop" dropLines="12" dropStyle="combo" dx="16" fmlaLink="$S$21" fmlaRange="$N$87:$N$156" noThreeD="1" sel="1" val="0"/>
</file>

<file path=xl/ctrlProps/ctrlProp15.xml><?xml version="1.0" encoding="utf-8"?>
<formControlPr xmlns="http://schemas.microsoft.com/office/spreadsheetml/2009/9/main" objectType="Drop" dropLines="12" dropStyle="combo" dx="16" fmlaLink="$S$29" fmlaRange="Roads!$B$72:$C$82" noThreeD="1" sel="1" val="0"/>
</file>

<file path=xl/ctrlProps/ctrlProp16.xml><?xml version="1.0" encoding="utf-8"?>
<formControlPr xmlns="http://schemas.microsoft.com/office/spreadsheetml/2009/9/main" objectType="Drop" dropLines="12" dropStyle="combo" dx="16" fmlaLink="$S$22" fmlaRange="$N$87:$N$156" noThreeD="1" sel="1" val="0"/>
</file>

<file path=xl/ctrlProps/ctrlProp17.xml><?xml version="1.0" encoding="utf-8"?>
<formControlPr xmlns="http://schemas.microsoft.com/office/spreadsheetml/2009/9/main" objectType="Drop" dropLines="4" dropStyle="combo" dx="16" fmlaLink="$S$8" fmlaRange="$B$60:$B$63" sel="1" val="0"/>
</file>

<file path=xl/ctrlProps/ctrlProp18.xml><?xml version="1.0" encoding="utf-8"?>
<formControlPr xmlns="http://schemas.microsoft.com/office/spreadsheetml/2009/9/main" objectType="Drop" dropLines="3" dropStyle="combo" dx="16" fmlaLink="$W$7" fmlaRange="$B$63:$B$65" sel="1" val="0"/>
</file>

<file path=xl/ctrlProps/ctrlProp19.xml><?xml version="1.0" encoding="utf-8"?>
<formControlPr xmlns="http://schemas.microsoft.com/office/spreadsheetml/2009/9/main" objectType="Drop" dropLines="12" dropStyle="combo" dx="16" fmlaLink="$W$11" fmlaRange="$P$72:$P$77" noThreeD="1" sel="1" val="0"/>
</file>

<file path=xl/ctrlProps/ctrlProp2.xml><?xml version="1.0" encoding="utf-8"?>
<formControlPr xmlns="http://schemas.microsoft.com/office/spreadsheetml/2009/9/main" objectType="Drop" dropLines="12" dropStyle="combo" dx="16" fmlaLink="$X$12" fmlaRange="$B$79:$B$125" noThreeD="1" sel="1" val="0"/>
</file>

<file path=xl/ctrlProps/ctrlProp20.xml><?xml version="1.0" encoding="utf-8"?>
<formControlPr xmlns="http://schemas.microsoft.com/office/spreadsheetml/2009/9/main" objectType="Drop" dropLines="12" dropStyle="combo" dx="16" fmlaLink="$W$12" fmlaRange="$P$72:$P$77" noThreeD="1" sel="1" val="0"/>
</file>

<file path=xl/ctrlProps/ctrlProp21.xml><?xml version="1.0" encoding="utf-8"?>
<formControlPr xmlns="http://schemas.microsoft.com/office/spreadsheetml/2009/9/main" objectType="Drop" dropLines="12" dropStyle="combo" dx="16" fmlaLink="$W$13" fmlaRange="$P$72:$P$77" noThreeD="1" sel="1" val="0"/>
</file>

<file path=xl/ctrlProps/ctrlProp22.xml><?xml version="1.0" encoding="utf-8"?>
<formControlPr xmlns="http://schemas.microsoft.com/office/spreadsheetml/2009/9/main" objectType="Drop" dropLines="12" dropStyle="combo" dx="16" fmlaLink="$W$18" fmlaRange="$P$72:$P$77" noThreeD="1" sel="1" val="0"/>
</file>

<file path=xl/ctrlProps/ctrlProp23.xml><?xml version="1.0" encoding="utf-8"?>
<formControlPr xmlns="http://schemas.microsoft.com/office/spreadsheetml/2009/9/main" objectType="Drop" dropLines="12" dropStyle="combo" dx="16" fmlaLink="$W$19" fmlaRange="$P$72:$P$77" noThreeD="1" sel="1" val="0"/>
</file>

<file path=xl/ctrlProps/ctrlProp24.xml><?xml version="1.0" encoding="utf-8"?>
<formControlPr xmlns="http://schemas.microsoft.com/office/spreadsheetml/2009/9/main" objectType="Drop" dropLines="12" dropStyle="combo" dx="16" fmlaLink="$W$20" fmlaRange="$P$72:$P$77" noThreeD="1" sel="1" val="0"/>
</file>

<file path=xl/ctrlProps/ctrlProp25.xml><?xml version="1.0" encoding="utf-8"?>
<formControlPr xmlns="http://schemas.microsoft.com/office/spreadsheetml/2009/9/main" objectType="Drop" dropLines="12" dropStyle="combo" dx="16" fmlaLink="$W$26" fmlaRange="$H$63:$H$65" noThreeD="1" sel="1" val="0"/>
</file>

<file path=xl/ctrlProps/ctrlProp26.xml><?xml version="1.0" encoding="utf-8"?>
<formControlPr xmlns="http://schemas.microsoft.com/office/spreadsheetml/2009/9/main" objectType="Drop" dropLines="12" dropStyle="combo" dx="16" fmlaLink="$AB$12" fmlaRange="$B$120:$B$196" noThreeD="1" sel="1" val="0"/>
</file>

<file path=xl/ctrlProps/ctrlProp27.xml><?xml version="1.0" encoding="utf-8"?>
<formControlPr xmlns="http://schemas.microsoft.com/office/spreadsheetml/2009/9/main" objectType="Drop" dropLines="12" dropStyle="combo" dx="16" fmlaLink="$AB$13" fmlaRange="$B$120:$B$196" noThreeD="1" sel="1" val="0"/>
</file>

<file path=xl/ctrlProps/ctrlProp28.xml><?xml version="1.0" encoding="utf-8"?>
<formControlPr xmlns="http://schemas.microsoft.com/office/spreadsheetml/2009/9/main" objectType="Drop" dropLines="12" dropStyle="combo" dx="16" fmlaLink="$AB$14" fmlaRange="$B$120:$B$196" noThreeD="1" sel="1" val="0"/>
</file>

<file path=xl/ctrlProps/ctrlProp29.xml><?xml version="1.0" encoding="utf-8"?>
<formControlPr xmlns="http://schemas.microsoft.com/office/spreadsheetml/2009/9/main" objectType="Drop" dropLines="12" dropStyle="combo" dx="16" fmlaLink="$AB$15" fmlaRange="$B$120:$B$196" noThreeD="1" sel="1" val="0"/>
</file>

<file path=xl/ctrlProps/ctrlProp3.xml><?xml version="1.0" encoding="utf-8"?>
<formControlPr xmlns="http://schemas.microsoft.com/office/spreadsheetml/2009/9/main" objectType="Drop" dropLines="12" dropStyle="combo" dx="16" fmlaLink="$X$13" fmlaRange="$B$79:$B$125" noThreeD="1" sel="1" val="0"/>
</file>

<file path=xl/ctrlProps/ctrlProp30.xml><?xml version="1.0" encoding="utf-8"?>
<formControlPr xmlns="http://schemas.microsoft.com/office/spreadsheetml/2009/9/main" objectType="Drop" dropLines="12" dropStyle="combo" dx="16" fmlaLink="$AB$16" fmlaRange="$B$120:$B$196" noThreeD="1" sel="1" val="0"/>
</file>

<file path=xl/ctrlProps/ctrlProp31.xml><?xml version="1.0" encoding="utf-8"?>
<formControlPr xmlns="http://schemas.microsoft.com/office/spreadsheetml/2009/9/main" objectType="Drop" dropLines="12" dropStyle="combo" dx="16" fmlaLink="$AB$25" fmlaRange="$B$201:$B$223" noThreeD="1" sel="1" val="0"/>
</file>

<file path=xl/ctrlProps/ctrlProp32.xml><?xml version="1.0" encoding="utf-8"?>
<formControlPr xmlns="http://schemas.microsoft.com/office/spreadsheetml/2009/9/main" objectType="Drop" dropLines="12" dropStyle="combo" dx="16" fmlaLink="$AB$26" fmlaRange="$B$201:$B$223" noThreeD="1" sel="1" val="0"/>
</file>

<file path=xl/ctrlProps/ctrlProp33.xml><?xml version="1.0" encoding="utf-8"?>
<formControlPr xmlns="http://schemas.microsoft.com/office/spreadsheetml/2009/9/main" objectType="Drop" dropLines="12" dropStyle="combo" dx="16" fmlaLink="$AB$27" fmlaRange="$B$201:$B$223" noThreeD="1" sel="1" val="0"/>
</file>

<file path=xl/ctrlProps/ctrlProp34.xml><?xml version="1.0" encoding="utf-8"?>
<formControlPr xmlns="http://schemas.microsoft.com/office/spreadsheetml/2009/9/main" objectType="Drop" dropLines="12" dropStyle="combo" dx="16" fmlaLink="$AB$28" fmlaRange="$B$201:$B$223" noThreeD="1" sel="1" val="0"/>
</file>

<file path=xl/ctrlProps/ctrlProp35.xml><?xml version="1.0" encoding="utf-8"?>
<formControlPr xmlns="http://schemas.microsoft.com/office/spreadsheetml/2009/9/main" objectType="Drop" dropLines="12" dropStyle="combo" dx="16" fmlaLink="$AB$29" fmlaRange="$B$201:$B$223" noThreeD="1" sel="1" val="2"/>
</file>

<file path=xl/ctrlProps/ctrlProp36.xml><?xml version="1.0" encoding="utf-8"?>
<formControlPr xmlns="http://schemas.microsoft.com/office/spreadsheetml/2009/9/main" objectType="Drop" dropLines="12" dropStyle="combo" dx="16" fmlaLink="$AB$41" fmlaRange="$B$120:$B$196" noThreeD="1" sel="1" val="0"/>
</file>

<file path=xl/ctrlProps/ctrlProp37.xml><?xml version="1.0" encoding="utf-8"?>
<formControlPr xmlns="http://schemas.microsoft.com/office/spreadsheetml/2009/9/main" objectType="Drop" dropLines="12" dropStyle="combo" dx="16" fmlaLink="$AB$42" fmlaRange="$B$120:$B$196" noThreeD="1" sel="1" val="0"/>
</file>

<file path=xl/ctrlProps/ctrlProp38.xml><?xml version="1.0" encoding="utf-8"?>
<formControlPr xmlns="http://schemas.microsoft.com/office/spreadsheetml/2009/9/main" objectType="Drop" dropLines="12" dropStyle="combo" dx="16" fmlaLink="$AB$43" fmlaRange="$B$120:$B$196" noThreeD="1" sel="1" val="0"/>
</file>

<file path=xl/ctrlProps/ctrlProp39.xml><?xml version="1.0" encoding="utf-8"?>
<formControlPr xmlns="http://schemas.microsoft.com/office/spreadsheetml/2009/9/main" objectType="Drop" dropLines="12" dropStyle="combo" dx="16" fmlaLink="$AB$44" fmlaRange="$B$120:$B$196" noThreeD="1" sel="1" val="0"/>
</file>

<file path=xl/ctrlProps/ctrlProp4.xml><?xml version="1.0" encoding="utf-8"?>
<formControlPr xmlns="http://schemas.microsoft.com/office/spreadsheetml/2009/9/main" objectType="Drop" dropLines="12" dropStyle="combo" dx="16" fmlaLink="$X$19" fmlaRange="$B$79:$B$125" noThreeD="1" sel="1" val="0"/>
</file>

<file path=xl/ctrlProps/ctrlProp40.xml><?xml version="1.0" encoding="utf-8"?>
<formControlPr xmlns="http://schemas.microsoft.com/office/spreadsheetml/2009/9/main" objectType="Drop" dropLines="12" dropStyle="combo" dx="16" fmlaLink="$AB$45" fmlaRange="$B$120:$B$196" noThreeD="1" sel="1" val="0"/>
</file>

<file path=xl/ctrlProps/ctrlProp41.xml><?xml version="1.0" encoding="utf-8"?>
<formControlPr xmlns="http://schemas.microsoft.com/office/spreadsheetml/2009/9/main" objectType="Drop" dropLines="12" dropStyle="combo" dx="16" fmlaLink="$AB$55" fmlaRange="$B$201:$B$223" noThreeD="1" sel="1" val="0"/>
</file>

<file path=xl/ctrlProps/ctrlProp42.xml><?xml version="1.0" encoding="utf-8"?>
<formControlPr xmlns="http://schemas.microsoft.com/office/spreadsheetml/2009/9/main" objectType="Drop" dropLines="12" dropStyle="combo" dx="16" fmlaLink="$AB$56" fmlaRange="$B$201:$B$223" noThreeD="1" sel="1" val="0"/>
</file>

<file path=xl/ctrlProps/ctrlProp43.xml><?xml version="1.0" encoding="utf-8"?>
<formControlPr xmlns="http://schemas.microsoft.com/office/spreadsheetml/2009/9/main" objectType="Drop" dropLines="12" dropStyle="combo" dx="16" fmlaLink="$AB$57" fmlaRange="$B$201:$B$223" noThreeD="1" sel="1" val="0"/>
</file>

<file path=xl/ctrlProps/ctrlProp44.xml><?xml version="1.0" encoding="utf-8"?>
<formControlPr xmlns="http://schemas.microsoft.com/office/spreadsheetml/2009/9/main" objectType="Drop" dropLines="12" dropStyle="combo" dx="16" fmlaLink="$AB$58" fmlaRange="$B$201:$B$223" noThreeD="1" sel="1" val="0"/>
</file>

<file path=xl/ctrlProps/ctrlProp45.xml><?xml version="1.0" encoding="utf-8"?>
<formControlPr xmlns="http://schemas.microsoft.com/office/spreadsheetml/2009/9/main" objectType="Drop" dropLines="12" dropStyle="combo" dx="16" fmlaLink="$AB$59" fmlaRange="$B$201:$B$223" noThreeD="1" sel="1" val="0"/>
</file>

<file path=xl/ctrlProps/ctrlProp5.xml><?xml version="1.0" encoding="utf-8"?>
<formControlPr xmlns="http://schemas.microsoft.com/office/spreadsheetml/2009/9/main" objectType="Drop" dropLines="12" dropStyle="combo" dx="16" fmlaLink="$X$20" fmlaRange="$B$79:$B$125" noThreeD="1" sel="1" val="0"/>
</file>

<file path=xl/ctrlProps/ctrlProp6.xml><?xml version="1.0" encoding="utf-8"?>
<formControlPr xmlns="http://schemas.microsoft.com/office/spreadsheetml/2009/9/main" objectType="Drop" dropLines="12" dropStyle="combo" dx="16" fmlaLink="$Y$28" fmlaRange="$B$69:$B$73" noThreeD="1" sel="1" val="0"/>
</file>

<file path=xl/ctrlProps/ctrlProp7.xml><?xml version="1.0" encoding="utf-8"?>
<formControlPr xmlns="http://schemas.microsoft.com/office/spreadsheetml/2009/9/main" objectType="Drop" dropLines="12" dropStyle="combo" dx="16" fmlaLink="$X$10" fmlaRange="$B$79:$B$125" noThreeD="1" sel="1" val="0"/>
</file>

<file path=xl/ctrlProps/ctrlProp8.xml><?xml version="1.0" encoding="utf-8"?>
<formControlPr xmlns="http://schemas.microsoft.com/office/spreadsheetml/2009/9/main" objectType="Drop" dropLines="12" dropStyle="combo" dx="16" fmlaLink="$X$11" fmlaRange="$B$79:$B$125" noThreeD="1" sel="1" val="0"/>
</file>

<file path=xl/ctrlProps/ctrlProp9.xml><?xml version="1.0" encoding="utf-8"?>
<formControlPr xmlns="http://schemas.microsoft.com/office/spreadsheetml/2009/9/main" objectType="Drop" dropLines="12" dropStyle="combo" dx="16" fmlaLink="$X$21" fmlaRange="$B$79:$B$125"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Summary!Print_Area"/></Relationships>
</file>

<file path=xl/drawings/_rels/drawing3.xml.rels><?xml version="1.0" encoding="UTF-8" standalone="yes"?>
<Relationships xmlns="http://schemas.openxmlformats.org/package/2006/relationships"><Relationship Id="rId2" Type="http://schemas.openxmlformats.org/officeDocument/2006/relationships/hyperlink" Target="#'Sewer &amp; Water'!Print_Area"/><Relationship Id="rId1" Type="http://schemas.openxmlformats.org/officeDocument/2006/relationships/hyperlink" Target="#'Fixt.u. Calc'!D11"/></Relationships>
</file>

<file path=xl/drawings/_rels/drawing4.xml.rels><?xml version="1.0" encoding="UTF-8" standalone="yes"?>
<Relationships xmlns="http://schemas.openxmlformats.org/package/2006/relationships"><Relationship Id="rId1" Type="http://schemas.openxmlformats.org/officeDocument/2006/relationships/hyperlink" Target="#Park!Print_Area"/></Relationships>
</file>

<file path=xl/drawings/_rels/drawing5.xml.rels><?xml version="1.0" encoding="UTF-8" standalone="yes"?>
<Relationships xmlns="http://schemas.openxmlformats.org/package/2006/relationships"><Relationship Id="rId1" Type="http://schemas.openxmlformats.org/officeDocument/2006/relationships/hyperlink" Target="#Roads!Print_Area"/></Relationships>
</file>

<file path=xl/drawings/_rels/drawing6.xml.rels><?xml version="1.0" encoding="UTF-8" standalone="yes"?>
<Relationships xmlns="http://schemas.openxmlformats.org/package/2006/relationships"><Relationship Id="rId1" Type="http://schemas.openxmlformats.org/officeDocument/2006/relationships/hyperlink" Target="#Stormwater!Print_Area"/></Relationships>
</file>

<file path=xl/drawings/_rels/drawing7.xml.rels><?xml version="1.0" encoding="UTF-8" standalone="yes"?>
<Relationships xmlns="http://schemas.openxmlformats.org/package/2006/relationships"><Relationship Id="rId1" Type="http://schemas.openxmlformats.org/officeDocument/2006/relationships/hyperlink" Target="#'SPRP Max'!Print_Area"/></Relationships>
</file>

<file path=xl/drawings/_rels/drawing8.xml.rels><?xml version="1.0" encoding="UTF-8" standalone="yes"?>
<Relationships xmlns="http://schemas.openxmlformats.org/package/2006/relationships"><Relationship Id="rId2" Type="http://schemas.openxmlformats.org/officeDocument/2006/relationships/hyperlink" Target="#'Fixt.u. Calc'!Print_Area"/><Relationship Id="rId1" Type="http://schemas.openxmlformats.org/officeDocument/2006/relationships/hyperlink" Target="#'Sewer &amp; Water'!F14"/></Relationships>
</file>

<file path=xl/drawings/drawing1.xml><?xml version="1.0" encoding="utf-8"?>
<xdr:wsDr xmlns:xdr="http://schemas.openxmlformats.org/drawingml/2006/spreadsheetDrawing" xmlns:a="http://schemas.openxmlformats.org/drawingml/2006/main">
  <xdr:twoCellAnchor>
    <xdr:from>
      <xdr:col>13</xdr:col>
      <xdr:colOff>485775</xdr:colOff>
      <xdr:row>1</xdr:row>
      <xdr:rowOff>104775</xdr:rowOff>
    </xdr:from>
    <xdr:to>
      <xdr:col>14</xdr:col>
      <xdr:colOff>523875</xdr:colOff>
      <xdr:row>4</xdr:row>
      <xdr:rowOff>228600</xdr:rowOff>
    </xdr:to>
    <xdr:pic>
      <xdr:nvPicPr>
        <xdr:cNvPr id="1039" name="Picture 1" descr="CT_Main_Greyscale">
          <a:extLst>
            <a:ext uri="{FF2B5EF4-FFF2-40B4-BE49-F238E27FC236}">
              <a16:creationId xmlns:a16="http://schemas.microsoft.com/office/drawing/2014/main" id="{00000000-0008-0000-0000-00000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34475" y="266700"/>
          <a:ext cx="6477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0</xdr:row>
      <xdr:rowOff>66675</xdr:rowOff>
    </xdr:from>
    <xdr:to>
      <xdr:col>15</xdr:col>
      <xdr:colOff>133350</xdr:colOff>
      <xdr:row>43</xdr:row>
      <xdr:rowOff>76200</xdr:rowOff>
    </xdr:to>
    <xdr:sp macro="" textlink="">
      <xdr:nvSpPr>
        <xdr:cNvPr id="1040" name="Rectangle 2">
          <a:extLst>
            <a:ext uri="{FF2B5EF4-FFF2-40B4-BE49-F238E27FC236}">
              <a16:creationId xmlns:a16="http://schemas.microsoft.com/office/drawing/2014/main" id="{00000000-0008-0000-0000-000010040000}"/>
            </a:ext>
          </a:extLst>
        </xdr:cNvPr>
        <xdr:cNvSpPr>
          <a:spLocks noChangeArrowheads="1"/>
        </xdr:cNvSpPr>
      </xdr:nvSpPr>
      <xdr:spPr bwMode="auto">
        <a:xfrm>
          <a:off x="85725" y="66675"/>
          <a:ext cx="9915525" cy="778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66675</xdr:colOff>
      <xdr:row>13</xdr:row>
      <xdr:rowOff>38100</xdr:rowOff>
    </xdr:from>
    <xdr:to>
      <xdr:col>16</xdr:col>
      <xdr:colOff>622904</xdr:colOff>
      <xdr:row>14</xdr:row>
      <xdr:rowOff>1939</xdr:rowOff>
    </xdr:to>
    <xdr:sp macro="" textlink="">
      <xdr:nvSpPr>
        <xdr:cNvPr id="6150" name="Text Box 6">
          <a:extLst>
            <a:ext uri="{FF2B5EF4-FFF2-40B4-BE49-F238E27FC236}">
              <a16:creationId xmlns:a16="http://schemas.microsoft.com/office/drawing/2014/main" id="{00000000-0008-0000-0100-000006180000}"/>
            </a:ext>
          </a:extLst>
        </xdr:cNvPr>
        <xdr:cNvSpPr txBox="1">
          <a:spLocks noChangeArrowheads="1"/>
        </xdr:cNvSpPr>
      </xdr:nvSpPr>
      <xdr:spPr bwMode="auto">
        <a:xfrm>
          <a:off x="8496300" y="3257550"/>
          <a:ext cx="3248025" cy="714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The Minister may adjust the max. charges . The SPRP adjustment factor allows this and relates to the values as per the SPRP at 29 July 2016.</a:t>
          </a:r>
        </a:p>
      </xdr:txBody>
    </xdr:sp>
    <xdr:clientData/>
  </xdr:twoCellAnchor>
  <xdr:twoCellAnchor>
    <xdr:from>
      <xdr:col>12</xdr:col>
      <xdr:colOff>19050</xdr:colOff>
      <xdr:row>8</xdr:row>
      <xdr:rowOff>228600</xdr:rowOff>
    </xdr:from>
    <xdr:to>
      <xdr:col>17</xdr:col>
      <xdr:colOff>180975</xdr:colOff>
      <xdr:row>11</xdr:row>
      <xdr:rowOff>162052</xdr:rowOff>
    </xdr:to>
    <xdr:sp macro="" textlink="">
      <xdr:nvSpPr>
        <xdr:cNvPr id="6151" name="Text Box 7">
          <a:extLst>
            <a:ext uri="{FF2B5EF4-FFF2-40B4-BE49-F238E27FC236}">
              <a16:creationId xmlns:a16="http://schemas.microsoft.com/office/drawing/2014/main" id="{00000000-0008-0000-0100-000007180000}"/>
            </a:ext>
          </a:extLst>
        </xdr:cNvPr>
        <xdr:cNvSpPr txBox="1">
          <a:spLocks noChangeArrowheads="1"/>
        </xdr:cNvSpPr>
      </xdr:nvSpPr>
      <xdr:spPr bwMode="auto">
        <a:xfrm>
          <a:off x="8448675" y="2209800"/>
          <a:ext cx="3609975" cy="6858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At time of payment, these indices should be updated to those published by the Australian Bureau of Statistics, as applicable to the 2nd preceding financial quarter (e.g., payment at April 2012 should use indices published for Dec 2011).</a:t>
          </a:r>
        </a:p>
      </xdr:txBody>
    </xdr:sp>
    <xdr:clientData/>
  </xdr:twoCellAnchor>
  <xdr:twoCellAnchor>
    <xdr:from>
      <xdr:col>12</xdr:col>
      <xdr:colOff>142875</xdr:colOff>
      <xdr:row>16</xdr:row>
      <xdr:rowOff>226695</xdr:rowOff>
    </xdr:from>
    <xdr:to>
      <xdr:col>14</xdr:col>
      <xdr:colOff>0</xdr:colOff>
      <xdr:row>19</xdr:row>
      <xdr:rowOff>85776</xdr:rowOff>
    </xdr:to>
    <xdr:sp macro="" textlink="">
      <xdr:nvSpPr>
        <xdr:cNvPr id="6153" name="AutoShape 9">
          <a:hlinkClick xmlns:r="http://schemas.openxmlformats.org/officeDocument/2006/relationships" r:id="rId1"/>
          <a:extLst>
            <a:ext uri="{FF2B5EF4-FFF2-40B4-BE49-F238E27FC236}">
              <a16:creationId xmlns:a16="http://schemas.microsoft.com/office/drawing/2014/main" id="{00000000-0008-0000-0100-000009180000}"/>
            </a:ext>
          </a:extLst>
        </xdr:cNvPr>
        <xdr:cNvSpPr>
          <a:spLocks noChangeArrowheads="1"/>
        </xdr:cNvSpPr>
      </xdr:nvSpPr>
      <xdr:spPr bwMode="auto">
        <a:xfrm>
          <a:off x="8572500" y="4638675"/>
          <a:ext cx="1152525" cy="552450"/>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8</xdr:row>
          <xdr:rowOff>9525</xdr:rowOff>
        </xdr:from>
        <xdr:to>
          <xdr:col>5</xdr:col>
          <xdr:colOff>28575</xdr:colOff>
          <xdr:row>9</xdr:row>
          <xdr:rowOff>28575</xdr:rowOff>
        </xdr:to>
        <xdr:sp macro="" textlink="">
          <xdr:nvSpPr>
            <xdr:cNvPr id="7169" name="Drop Down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xdr:row>
          <xdr:rowOff>19050</xdr:rowOff>
        </xdr:from>
        <xdr:to>
          <xdr:col>5</xdr:col>
          <xdr:colOff>28575</xdr:colOff>
          <xdr:row>12</xdr:row>
          <xdr:rowOff>28575</xdr:rowOff>
        </xdr:to>
        <xdr:sp macro="" textlink="">
          <xdr:nvSpPr>
            <xdr:cNvPr id="7170" name="Drop Down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xdr:row>
          <xdr:rowOff>19050</xdr:rowOff>
        </xdr:from>
        <xdr:to>
          <xdr:col>5</xdr:col>
          <xdr:colOff>28575</xdr:colOff>
          <xdr:row>13</xdr:row>
          <xdr:rowOff>28575</xdr:rowOff>
        </xdr:to>
        <xdr:sp macro="" textlink="">
          <xdr:nvSpPr>
            <xdr:cNvPr id="7171" name="Drop Down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9525</xdr:rowOff>
        </xdr:from>
        <xdr:to>
          <xdr:col>5</xdr:col>
          <xdr:colOff>19050</xdr:colOff>
          <xdr:row>19</xdr:row>
          <xdr:rowOff>19050</xdr:rowOff>
        </xdr:to>
        <xdr:sp macro="" textlink="">
          <xdr:nvSpPr>
            <xdr:cNvPr id="7172" name="Drop Down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9525</xdr:rowOff>
        </xdr:from>
        <xdr:to>
          <xdr:col>5</xdr:col>
          <xdr:colOff>19050</xdr:colOff>
          <xdr:row>20</xdr:row>
          <xdr:rowOff>19050</xdr:rowOff>
        </xdr:to>
        <xdr:sp macro="" textlink="">
          <xdr:nvSpPr>
            <xdr:cNvPr id="7173" name="Drop Down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9525</xdr:rowOff>
        </xdr:from>
        <xdr:to>
          <xdr:col>3</xdr:col>
          <xdr:colOff>9525</xdr:colOff>
          <xdr:row>29</xdr:row>
          <xdr:rowOff>66675</xdr:rowOff>
        </xdr:to>
        <xdr:sp macro="" textlink="">
          <xdr:nvSpPr>
            <xdr:cNvPr id="7174" name="Drop Down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19050</xdr:colOff>
      <xdr:row>1</xdr:row>
      <xdr:rowOff>142875</xdr:rowOff>
    </xdr:from>
    <xdr:to>
      <xdr:col>10</xdr:col>
      <xdr:colOff>918230</xdr:colOff>
      <xdr:row>5</xdr:row>
      <xdr:rowOff>0</xdr:rowOff>
    </xdr:to>
    <xdr:sp macro="" textlink="">
      <xdr:nvSpPr>
        <xdr:cNvPr id="7205" name="Text Box 37">
          <a:extLst>
            <a:ext uri="{FF2B5EF4-FFF2-40B4-BE49-F238E27FC236}">
              <a16:creationId xmlns:a16="http://schemas.microsoft.com/office/drawing/2014/main" id="{00000000-0008-0000-0200-0000251C0000}"/>
            </a:ext>
          </a:extLst>
        </xdr:cNvPr>
        <xdr:cNvSpPr txBox="1">
          <a:spLocks noChangeArrowheads="1"/>
        </xdr:cNvSpPr>
      </xdr:nvSpPr>
      <xdr:spPr bwMode="auto">
        <a:xfrm>
          <a:off x="219075" y="342900"/>
          <a:ext cx="6724650" cy="657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1000" b="0" i="0" u="none" strike="noStrike" baseline="0">
              <a:solidFill>
                <a:srgbClr val="000000"/>
              </a:solidFill>
              <a:latin typeface="Arial"/>
              <a:cs typeface="Arial"/>
            </a:rPr>
            <a:t>This applies to all Reconfiguration of Lot or Material Change of Use development requiring/involving connection to Council sewer or water supply, and represents the contributions which would apply before the SPRP maximum charges are considered (Translated from City Plan Policy 3, Section 2 - Headworks, last updated 27/10/09).</a:t>
          </a: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9</xdr:row>
          <xdr:rowOff>28575</xdr:rowOff>
        </xdr:from>
        <xdr:to>
          <xdr:col>5</xdr:col>
          <xdr:colOff>28575</xdr:colOff>
          <xdr:row>10</xdr:row>
          <xdr:rowOff>47625</xdr:rowOff>
        </xdr:to>
        <xdr:sp macro="" textlink="">
          <xdr:nvSpPr>
            <xdr:cNvPr id="7208" name="Drop Down 40" hidden="1">
              <a:extLst>
                <a:ext uri="{63B3BB69-23CF-44E3-9099-C40C66FF867C}">
                  <a14:compatExt spid="_x0000_s7208"/>
                </a:ext>
                <a:ext uri="{FF2B5EF4-FFF2-40B4-BE49-F238E27FC236}">
                  <a16:creationId xmlns:a16="http://schemas.microsoft.com/office/drawing/2014/main" id="{00000000-0008-0000-0200-00002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xdr:row>
          <xdr:rowOff>19050</xdr:rowOff>
        </xdr:from>
        <xdr:to>
          <xdr:col>5</xdr:col>
          <xdr:colOff>28575</xdr:colOff>
          <xdr:row>11</xdr:row>
          <xdr:rowOff>28575</xdr:rowOff>
        </xdr:to>
        <xdr:sp macro="" textlink="">
          <xdr:nvSpPr>
            <xdr:cNvPr id="7209" name="Drop Down 41" hidden="1">
              <a:extLst>
                <a:ext uri="{63B3BB69-23CF-44E3-9099-C40C66FF867C}">
                  <a14:compatExt spid="_x0000_s7209"/>
                </a:ext>
                <a:ext uri="{FF2B5EF4-FFF2-40B4-BE49-F238E27FC236}">
                  <a16:creationId xmlns:a16="http://schemas.microsoft.com/office/drawing/2014/main" id="{00000000-0008-0000-0200-00002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9525</xdr:rowOff>
        </xdr:from>
        <xdr:to>
          <xdr:col>5</xdr:col>
          <xdr:colOff>28575</xdr:colOff>
          <xdr:row>21</xdr:row>
          <xdr:rowOff>19050</xdr:rowOff>
        </xdr:to>
        <xdr:sp macro="" textlink="">
          <xdr:nvSpPr>
            <xdr:cNvPr id="7176" name="Drop Down 8"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13</xdr:col>
      <xdr:colOff>76200</xdr:colOff>
      <xdr:row>5</xdr:row>
      <xdr:rowOff>0</xdr:rowOff>
    </xdr:from>
    <xdr:to>
      <xdr:col>20</xdr:col>
      <xdr:colOff>114300</xdr:colOff>
      <xdr:row>8</xdr:row>
      <xdr:rowOff>112395</xdr:rowOff>
    </xdr:to>
    <xdr:sp macro="" textlink="">
      <xdr:nvSpPr>
        <xdr:cNvPr id="7243" name="Text Box 75">
          <a:extLst>
            <a:ext uri="{FF2B5EF4-FFF2-40B4-BE49-F238E27FC236}">
              <a16:creationId xmlns:a16="http://schemas.microsoft.com/office/drawing/2014/main" id="{00000000-0008-0000-0200-00004B1C0000}"/>
            </a:ext>
          </a:extLst>
        </xdr:cNvPr>
        <xdr:cNvSpPr txBox="1">
          <a:spLocks noChangeArrowheads="1"/>
        </xdr:cNvSpPr>
      </xdr:nvSpPr>
      <xdr:spPr bwMode="auto">
        <a:xfrm>
          <a:off x="9134475" y="1000125"/>
          <a:ext cx="5695950" cy="590550"/>
        </a:xfrm>
        <a:prstGeom prst="rect">
          <a:avLst/>
        </a:prstGeom>
        <a:solidFill>
          <a:srgbClr xmlns:mc="http://schemas.openxmlformats.org/markup-compatibility/2006" xmlns:a14="http://schemas.microsoft.com/office/drawing/2010/main" val="99CCFF" mc:Ignorable="a14" a14:legacySpreadsheetColorIndex="44"/>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lnSpc>
              <a:spcPts val="800"/>
            </a:lnSpc>
            <a:defRPr sz="1000"/>
          </a:pPr>
          <a:r>
            <a:rPr lang="en-AU" sz="900" b="0" i="0" u="none" strike="noStrike" baseline="0">
              <a:solidFill>
                <a:srgbClr val="000000"/>
              </a:solidFill>
              <a:latin typeface="Arial"/>
              <a:cs typeface="Arial"/>
            </a:rPr>
            <a:t>If sanitary fixtures for the use are known accurately, and have certainty (e.g., existing use being redeveloped), then a fixture units - EP conversion can be considered (hyperlink to the fixture unit calculator, select the appropriate fixtures,  then transfer  the EPs from the calculator to the bottom row of the demand or credit calculations on this worksheet).</a:t>
          </a:r>
        </a:p>
      </xdr:txBody>
    </xdr:sp>
    <xdr:clientData/>
  </xdr:twoCellAnchor>
  <xdr:twoCellAnchor>
    <xdr:from>
      <xdr:col>13</xdr:col>
      <xdr:colOff>169545</xdr:colOff>
      <xdr:row>9</xdr:row>
      <xdr:rowOff>38100</xdr:rowOff>
    </xdr:from>
    <xdr:to>
      <xdr:col>14</xdr:col>
      <xdr:colOff>510543</xdr:colOff>
      <xdr:row>12</xdr:row>
      <xdr:rowOff>76200</xdr:rowOff>
    </xdr:to>
    <xdr:sp macro="" textlink="">
      <xdr:nvSpPr>
        <xdr:cNvPr id="7245" name="AutoShape 77">
          <a:hlinkClick xmlns:r="http://schemas.openxmlformats.org/officeDocument/2006/relationships" r:id="rId1"/>
          <a:extLst>
            <a:ext uri="{FF2B5EF4-FFF2-40B4-BE49-F238E27FC236}">
              <a16:creationId xmlns:a16="http://schemas.microsoft.com/office/drawing/2014/main" id="{00000000-0008-0000-0200-00004D1C0000}"/>
            </a:ext>
          </a:extLst>
        </xdr:cNvPr>
        <xdr:cNvSpPr>
          <a:spLocks noChangeArrowheads="1"/>
        </xdr:cNvSpPr>
      </xdr:nvSpPr>
      <xdr:spPr bwMode="auto">
        <a:xfrm>
          <a:off x="9220200" y="1714500"/>
          <a:ext cx="1295400" cy="609600"/>
        </a:xfrm>
        <a:prstGeom prst="bevel">
          <a:avLst>
            <a:gd name="adj" fmla="val 12500"/>
          </a:avLst>
        </a:prstGeom>
        <a:solidFill>
          <a:srgbClr xmlns:mc="http://schemas.openxmlformats.org/markup-compatibility/2006" xmlns:a14="http://schemas.microsoft.com/office/drawing/2010/main" val="CCCCFF" mc:Ignorable="a14" a14:legacySpreadsheetColorIndex="3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0" anchor="t" upright="1"/>
        <a:lstStyle/>
        <a:p>
          <a:pPr algn="ctr" rtl="0">
            <a:defRPr sz="1000"/>
          </a:pPr>
          <a:r>
            <a:rPr lang="en-AU" sz="1200" b="1" i="0" u="none" strike="noStrike" baseline="0">
              <a:solidFill>
                <a:srgbClr val="000000"/>
              </a:solidFill>
              <a:latin typeface="Arial"/>
              <a:cs typeface="Arial"/>
            </a:rPr>
            <a:t>Calculate Fixture units</a:t>
          </a:r>
        </a:p>
      </xdr:txBody>
    </xdr:sp>
    <xdr:clientData/>
  </xdr:twoCellAnchor>
  <xdr:twoCellAnchor>
    <xdr:from>
      <xdr:col>13</xdr:col>
      <xdr:colOff>179070</xdr:colOff>
      <xdr:row>22</xdr:row>
      <xdr:rowOff>112395</xdr:rowOff>
    </xdr:from>
    <xdr:to>
      <xdr:col>14</xdr:col>
      <xdr:colOff>386715</xdr:colOff>
      <xdr:row>26</xdr:row>
      <xdr:rowOff>9574</xdr:rowOff>
    </xdr:to>
    <xdr:sp macro="" textlink="">
      <xdr:nvSpPr>
        <xdr:cNvPr id="7248" name="AutoShape 80">
          <a:hlinkClick xmlns:r="http://schemas.openxmlformats.org/officeDocument/2006/relationships" r:id="rId2"/>
          <a:extLst>
            <a:ext uri="{FF2B5EF4-FFF2-40B4-BE49-F238E27FC236}">
              <a16:creationId xmlns:a16="http://schemas.microsoft.com/office/drawing/2014/main" id="{00000000-0008-0000-0200-0000501C0000}"/>
            </a:ext>
          </a:extLst>
        </xdr:cNvPr>
        <xdr:cNvSpPr>
          <a:spLocks noChangeArrowheads="1"/>
        </xdr:cNvSpPr>
      </xdr:nvSpPr>
      <xdr:spPr bwMode="auto">
        <a:xfrm>
          <a:off x="9239250" y="4086225"/>
          <a:ext cx="1152525" cy="552450"/>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xdr:twoCellAnchor>
    <xdr:from>
      <xdr:col>13</xdr:col>
      <xdr:colOff>185420</xdr:colOff>
      <xdr:row>26</xdr:row>
      <xdr:rowOff>96520</xdr:rowOff>
    </xdr:from>
    <xdr:to>
      <xdr:col>16</xdr:col>
      <xdr:colOff>882</xdr:colOff>
      <xdr:row>29</xdr:row>
      <xdr:rowOff>26671</xdr:rowOff>
    </xdr:to>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9258300" y="4775200"/>
          <a:ext cx="2670970" cy="425451"/>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Narrow" pitchFamily="34" charset="0"/>
              <a:cs typeface="Arial" pitchFamily="34" charset="0"/>
            </a:rPr>
            <a:t>If the file is not printed properly,</a:t>
          </a:r>
          <a:r>
            <a:rPr lang="en-AU" sz="1100" baseline="0">
              <a:latin typeface="Arial Narrow" pitchFamily="34" charset="0"/>
              <a:cs typeface="Arial" pitchFamily="34" charset="0"/>
            </a:rPr>
            <a:t> </a:t>
          </a:r>
          <a:r>
            <a:rPr lang="en-AU" sz="1100">
              <a:latin typeface="Arial Narrow" pitchFamily="34" charset="0"/>
              <a:cs typeface="Arial" pitchFamily="34" charset="0"/>
            </a:rPr>
            <a:t>please </a:t>
          </a:r>
        </a:p>
        <a:p>
          <a:r>
            <a:rPr lang="en-AU" sz="1100">
              <a:solidFill>
                <a:srgbClr val="6600FF"/>
              </a:solidFill>
              <a:latin typeface="Arial Narrow" pitchFamily="34" charset="0"/>
              <a:cs typeface="Arial" pitchFamily="34" charset="0"/>
            </a:rPr>
            <a:t>'P</a:t>
          </a:r>
          <a:r>
            <a:rPr lang="en-AU" sz="1100" b="1">
              <a:solidFill>
                <a:srgbClr val="6600FF"/>
              </a:solidFill>
              <a:latin typeface="Arial Narrow" pitchFamily="34" charset="0"/>
              <a:cs typeface="Arial" pitchFamily="34" charset="0"/>
            </a:rPr>
            <a:t>rint on PDF then print the PDF file to paper</a:t>
          </a:r>
          <a:r>
            <a:rPr lang="en-AU" sz="1100">
              <a:solidFill>
                <a:srgbClr val="6600FF"/>
              </a:solidFill>
              <a:latin typeface="Arial Narrow" pitchFamily="34" charset="0"/>
              <a:cs typeface="Arial" pitchFamily="34" charset="0"/>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2</xdr:row>
      <xdr:rowOff>28575</xdr:rowOff>
    </xdr:from>
    <xdr:to>
      <xdr:col>10</xdr:col>
      <xdr:colOff>586726</xdr:colOff>
      <xdr:row>6</xdr:row>
      <xdr:rowOff>11472</xdr:rowOff>
    </xdr:to>
    <xdr:sp macro="" textlink="">
      <xdr:nvSpPr>
        <xdr:cNvPr id="10243" name="Text Box 3">
          <a:extLst>
            <a:ext uri="{FF2B5EF4-FFF2-40B4-BE49-F238E27FC236}">
              <a16:creationId xmlns:a16="http://schemas.microsoft.com/office/drawing/2014/main" id="{00000000-0008-0000-0300-000003280000}"/>
            </a:ext>
          </a:extLst>
        </xdr:cNvPr>
        <xdr:cNvSpPr txBox="1">
          <a:spLocks noChangeArrowheads="1"/>
        </xdr:cNvSpPr>
      </xdr:nvSpPr>
      <xdr:spPr bwMode="auto">
        <a:xfrm>
          <a:off x="361950" y="428625"/>
          <a:ext cx="6438900" cy="790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This applies to Reconfiguration of Lot development for residential, commercial or industrial purposes, and to Material Change of Use for such purposes where subsequent reconfiguration is a likely consequence. It represents the contributions which would apply before the SPRP maximum charges are considered (Translated from City Plan Policy 3, Section 3 - Public Open Space, last amended 27/10/08).</a:t>
          </a:r>
        </a:p>
      </xdr:txBody>
    </xdr:sp>
    <xdr:clientData/>
  </xdr:twoCellAnchor>
  <xdr:twoCellAnchor>
    <xdr:from>
      <xdr:col>13</xdr:col>
      <xdr:colOff>104775</xdr:colOff>
      <xdr:row>2</xdr:row>
      <xdr:rowOff>28575</xdr:rowOff>
    </xdr:from>
    <xdr:to>
      <xdr:col>15</xdr:col>
      <xdr:colOff>38100</xdr:colOff>
      <xdr:row>4</xdr:row>
      <xdr:rowOff>188630</xdr:rowOff>
    </xdr:to>
    <xdr:sp macro="" textlink="">
      <xdr:nvSpPr>
        <xdr:cNvPr id="10245" name="AutoShape 5">
          <a:hlinkClick xmlns:r="http://schemas.openxmlformats.org/officeDocument/2006/relationships" r:id="rId1"/>
          <a:extLst>
            <a:ext uri="{FF2B5EF4-FFF2-40B4-BE49-F238E27FC236}">
              <a16:creationId xmlns:a16="http://schemas.microsoft.com/office/drawing/2014/main" id="{00000000-0008-0000-0300-000005280000}"/>
            </a:ext>
          </a:extLst>
        </xdr:cNvPr>
        <xdr:cNvSpPr>
          <a:spLocks noChangeArrowheads="1"/>
        </xdr:cNvSpPr>
      </xdr:nvSpPr>
      <xdr:spPr bwMode="auto">
        <a:xfrm>
          <a:off x="7724775" y="428625"/>
          <a:ext cx="1152525" cy="552450"/>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9525</xdr:colOff>
          <xdr:row>11</xdr:row>
          <xdr:rowOff>9525</xdr:rowOff>
        </xdr:from>
        <xdr:to>
          <xdr:col>4</xdr:col>
          <xdr:colOff>9525</xdr:colOff>
          <xdr:row>12</xdr:row>
          <xdr:rowOff>19050</xdr:rowOff>
        </xdr:to>
        <xdr:sp macro="" textlink="">
          <xdr:nvSpPr>
            <xdr:cNvPr id="11265" name="Drop Down 1" hidden="1">
              <a:extLst>
                <a:ext uri="{63B3BB69-23CF-44E3-9099-C40C66FF867C}">
                  <a14:compatExt spid="_x0000_s11265"/>
                </a:ext>
                <a:ext uri="{FF2B5EF4-FFF2-40B4-BE49-F238E27FC236}">
                  <a16:creationId xmlns:a16="http://schemas.microsoft.com/office/drawing/2014/main" id="{00000000-0008-0000-04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12</xdr:row>
          <xdr:rowOff>9525</xdr:rowOff>
        </xdr:from>
        <xdr:to>
          <xdr:col>4</xdr:col>
          <xdr:colOff>0</xdr:colOff>
          <xdr:row>13</xdr:row>
          <xdr:rowOff>28575</xdr:rowOff>
        </xdr:to>
        <xdr:sp macro="" textlink="">
          <xdr:nvSpPr>
            <xdr:cNvPr id="11266" name="Drop Down 2" hidden="1">
              <a:extLst>
                <a:ext uri="{63B3BB69-23CF-44E3-9099-C40C66FF867C}">
                  <a14:compatExt spid="_x0000_s11266"/>
                </a:ext>
                <a:ext uri="{FF2B5EF4-FFF2-40B4-BE49-F238E27FC236}">
                  <a16:creationId xmlns:a16="http://schemas.microsoft.com/office/drawing/2014/main" id="{00000000-0008-0000-0400-00000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13</xdr:row>
          <xdr:rowOff>9525</xdr:rowOff>
        </xdr:from>
        <xdr:to>
          <xdr:col>4</xdr:col>
          <xdr:colOff>0</xdr:colOff>
          <xdr:row>14</xdr:row>
          <xdr:rowOff>19050</xdr:rowOff>
        </xdr:to>
        <xdr:sp macro="" textlink="">
          <xdr:nvSpPr>
            <xdr:cNvPr id="11267" name="Drop Down 3" hidden="1">
              <a:extLst>
                <a:ext uri="{63B3BB69-23CF-44E3-9099-C40C66FF867C}">
                  <a14:compatExt spid="_x0000_s11267"/>
                </a:ext>
                <a:ext uri="{FF2B5EF4-FFF2-40B4-BE49-F238E27FC236}">
                  <a16:creationId xmlns:a16="http://schemas.microsoft.com/office/drawing/2014/main" id="{00000000-0008-0000-0400-00000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19</xdr:row>
          <xdr:rowOff>9525</xdr:rowOff>
        </xdr:from>
        <xdr:to>
          <xdr:col>4</xdr:col>
          <xdr:colOff>9525</xdr:colOff>
          <xdr:row>20</xdr:row>
          <xdr:rowOff>19050</xdr:rowOff>
        </xdr:to>
        <xdr:sp macro="" textlink="">
          <xdr:nvSpPr>
            <xdr:cNvPr id="11268" name="Drop Down 4" hidden="1">
              <a:extLst>
                <a:ext uri="{63B3BB69-23CF-44E3-9099-C40C66FF867C}">
                  <a14:compatExt spid="_x0000_s11268"/>
                </a:ext>
                <a:ext uri="{FF2B5EF4-FFF2-40B4-BE49-F238E27FC236}">
                  <a16:creationId xmlns:a16="http://schemas.microsoft.com/office/drawing/2014/main" id="{00000000-0008-0000-0400-00000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20</xdr:row>
          <xdr:rowOff>9525</xdr:rowOff>
        </xdr:from>
        <xdr:to>
          <xdr:col>4</xdr:col>
          <xdr:colOff>9525</xdr:colOff>
          <xdr:row>21</xdr:row>
          <xdr:rowOff>19050</xdr:rowOff>
        </xdr:to>
        <xdr:sp macro="" textlink="">
          <xdr:nvSpPr>
            <xdr:cNvPr id="11269" name="Drop Down 5" hidden="1">
              <a:extLst>
                <a:ext uri="{63B3BB69-23CF-44E3-9099-C40C66FF867C}">
                  <a14:compatExt spid="_x0000_s11269"/>
                </a:ext>
                <a:ext uri="{FF2B5EF4-FFF2-40B4-BE49-F238E27FC236}">
                  <a16:creationId xmlns:a16="http://schemas.microsoft.com/office/drawing/2014/main" id="{00000000-0008-0000-0400-00000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9525</xdr:rowOff>
        </xdr:from>
        <xdr:to>
          <xdr:col>3</xdr:col>
          <xdr:colOff>781050</xdr:colOff>
          <xdr:row>29</xdr:row>
          <xdr:rowOff>28575</xdr:rowOff>
        </xdr:to>
        <xdr:sp macro="" textlink="">
          <xdr:nvSpPr>
            <xdr:cNvPr id="11271" name="Drop Down 7" hidden="1">
              <a:extLst>
                <a:ext uri="{63B3BB69-23CF-44E3-9099-C40C66FF867C}">
                  <a14:compatExt spid="_x0000_s11271"/>
                </a:ext>
                <a:ext uri="{FF2B5EF4-FFF2-40B4-BE49-F238E27FC236}">
                  <a16:creationId xmlns:a16="http://schemas.microsoft.com/office/drawing/2014/main" id="{00000000-0008-0000-0400-00000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21</xdr:row>
          <xdr:rowOff>9525</xdr:rowOff>
        </xdr:from>
        <xdr:to>
          <xdr:col>4</xdr:col>
          <xdr:colOff>0</xdr:colOff>
          <xdr:row>22</xdr:row>
          <xdr:rowOff>19050</xdr:rowOff>
        </xdr:to>
        <xdr:sp macro="" textlink="">
          <xdr:nvSpPr>
            <xdr:cNvPr id="11273" name="Drop Down 9" hidden="1">
              <a:extLst>
                <a:ext uri="{63B3BB69-23CF-44E3-9099-C40C66FF867C}">
                  <a14:compatExt spid="_x0000_s11273"/>
                </a:ext>
                <a:ext uri="{FF2B5EF4-FFF2-40B4-BE49-F238E27FC236}">
                  <a16:creationId xmlns:a16="http://schemas.microsoft.com/office/drawing/2014/main" id="{00000000-0008-0000-0400-00000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9525</xdr:colOff>
      <xdr:row>2</xdr:row>
      <xdr:rowOff>40005</xdr:rowOff>
    </xdr:from>
    <xdr:to>
      <xdr:col>9</xdr:col>
      <xdr:colOff>38100</xdr:colOff>
      <xdr:row>5</xdr:row>
      <xdr:rowOff>142916</xdr:rowOff>
    </xdr:to>
    <xdr:sp macro="" textlink="">
      <xdr:nvSpPr>
        <xdr:cNvPr id="11274" name="Text Box 10">
          <a:extLst>
            <a:ext uri="{FF2B5EF4-FFF2-40B4-BE49-F238E27FC236}">
              <a16:creationId xmlns:a16="http://schemas.microsoft.com/office/drawing/2014/main" id="{00000000-0008-0000-0400-00000A2C0000}"/>
            </a:ext>
          </a:extLst>
        </xdr:cNvPr>
        <xdr:cNvSpPr txBox="1">
          <a:spLocks noChangeArrowheads="1"/>
        </xdr:cNvSpPr>
      </xdr:nvSpPr>
      <xdr:spPr bwMode="auto">
        <a:xfrm>
          <a:off x="352425" y="447675"/>
          <a:ext cx="6296025"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This applies to Reconfiguration of Lot or Material Change of Use development where the creation of new or additional residential components are the purpose of the application. It represents the contributions which would apply before the SPRP maximum charges are considered (Translated from City Plan Policy 3, Section 5 - Road Network Headworks, last updated 30/6/09).</a:t>
          </a:r>
        </a:p>
      </xdr:txBody>
    </xdr:sp>
    <xdr:clientData/>
  </xdr:twoCellAnchor>
  <mc:AlternateContent xmlns:mc="http://schemas.openxmlformats.org/markup-compatibility/2006">
    <mc:Choice xmlns:a14="http://schemas.microsoft.com/office/drawing/2010/main" Requires="a14">
      <xdr:twoCellAnchor editAs="oneCell">
        <xdr:from>
          <xdr:col>2</xdr:col>
          <xdr:colOff>695325</xdr:colOff>
          <xdr:row>7</xdr:row>
          <xdr:rowOff>38100</xdr:rowOff>
        </xdr:from>
        <xdr:to>
          <xdr:col>6</xdr:col>
          <xdr:colOff>323850</xdr:colOff>
          <xdr:row>8</xdr:row>
          <xdr:rowOff>114300</xdr:rowOff>
        </xdr:to>
        <xdr:sp macro="" textlink="">
          <xdr:nvSpPr>
            <xdr:cNvPr id="11275" name="Drop Down 11" hidden="1">
              <a:extLst>
                <a:ext uri="{63B3BB69-23CF-44E3-9099-C40C66FF867C}">
                  <a14:compatExt spid="_x0000_s11275"/>
                </a:ext>
                <a:ext uri="{FF2B5EF4-FFF2-40B4-BE49-F238E27FC236}">
                  <a16:creationId xmlns:a16="http://schemas.microsoft.com/office/drawing/2014/main" id="{00000000-0008-0000-0400-00000B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14</xdr:col>
      <xdr:colOff>57150</xdr:colOff>
      <xdr:row>12</xdr:row>
      <xdr:rowOff>19050</xdr:rowOff>
    </xdr:from>
    <xdr:to>
      <xdr:col>15</xdr:col>
      <xdr:colOff>398140</xdr:colOff>
      <xdr:row>14</xdr:row>
      <xdr:rowOff>181136</xdr:rowOff>
    </xdr:to>
    <xdr:sp macro="" textlink="">
      <xdr:nvSpPr>
        <xdr:cNvPr id="11276" name="AutoShape 12">
          <a:hlinkClick xmlns:r="http://schemas.openxmlformats.org/officeDocument/2006/relationships" r:id="rId1"/>
          <a:extLst>
            <a:ext uri="{FF2B5EF4-FFF2-40B4-BE49-F238E27FC236}">
              <a16:creationId xmlns:a16="http://schemas.microsoft.com/office/drawing/2014/main" id="{00000000-0008-0000-0400-00000C2C0000}"/>
            </a:ext>
          </a:extLst>
        </xdr:cNvPr>
        <xdr:cNvSpPr>
          <a:spLocks noChangeArrowheads="1"/>
        </xdr:cNvSpPr>
      </xdr:nvSpPr>
      <xdr:spPr bwMode="auto">
        <a:xfrm>
          <a:off x="9334500" y="2209800"/>
          <a:ext cx="1152525" cy="552450"/>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xdr:twoCellAnchor>
    <xdr:from>
      <xdr:col>14</xdr:col>
      <xdr:colOff>35719</xdr:colOff>
      <xdr:row>15</xdr:row>
      <xdr:rowOff>90965</xdr:rowOff>
    </xdr:from>
    <xdr:to>
      <xdr:col>17</xdr:col>
      <xdr:colOff>374795</xdr:colOff>
      <xdr:row>18</xdr:row>
      <xdr:rowOff>21284</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9310688" y="2893220"/>
          <a:ext cx="3036093" cy="428626"/>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Narrow" pitchFamily="34" charset="0"/>
              <a:cs typeface="Arial" pitchFamily="34" charset="0"/>
            </a:rPr>
            <a:t>If the file is not printed properly,</a:t>
          </a:r>
          <a:r>
            <a:rPr lang="en-AU" sz="1100" baseline="0">
              <a:latin typeface="Arial Narrow" pitchFamily="34" charset="0"/>
              <a:cs typeface="Arial" pitchFamily="34" charset="0"/>
            </a:rPr>
            <a:t> </a:t>
          </a:r>
          <a:r>
            <a:rPr lang="en-AU" sz="1100">
              <a:latin typeface="Arial Narrow" pitchFamily="34" charset="0"/>
              <a:cs typeface="Arial" pitchFamily="34" charset="0"/>
            </a:rPr>
            <a:t>please </a:t>
          </a:r>
        </a:p>
        <a:p>
          <a:r>
            <a:rPr lang="en-AU" sz="1100">
              <a:solidFill>
                <a:srgbClr val="6600FF"/>
              </a:solidFill>
              <a:latin typeface="Arial Narrow" pitchFamily="34" charset="0"/>
              <a:cs typeface="Arial" pitchFamily="34" charset="0"/>
            </a:rPr>
            <a:t>'P</a:t>
          </a:r>
          <a:r>
            <a:rPr lang="en-AU" sz="1100" b="1">
              <a:solidFill>
                <a:srgbClr val="6600FF"/>
              </a:solidFill>
              <a:latin typeface="Arial Narrow" pitchFamily="34" charset="0"/>
              <a:cs typeface="Arial" pitchFamily="34" charset="0"/>
            </a:rPr>
            <a:t>rint on PDF then print the PDF file to paper</a:t>
          </a:r>
          <a:r>
            <a:rPr lang="en-AU" sz="1100">
              <a:solidFill>
                <a:srgbClr val="6600FF"/>
              </a:solidFill>
              <a:latin typeface="Arial Narrow" pitchFamily="34" charset="0"/>
              <a:cs typeface="Arial" pitchFamily="34" charset="0"/>
            </a:rPr>
            <a:t>’.</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5</xdr:row>
          <xdr:rowOff>152400</xdr:rowOff>
        </xdr:from>
        <xdr:to>
          <xdr:col>6</xdr:col>
          <xdr:colOff>323850</xdr:colOff>
          <xdr:row>7</xdr:row>
          <xdr:rowOff>0</xdr:rowOff>
        </xdr:to>
        <xdr:sp macro="" textlink="">
          <xdr:nvSpPr>
            <xdr:cNvPr id="12304" name="Drop Down 16" hidden="1">
              <a:extLst>
                <a:ext uri="{63B3BB69-23CF-44E3-9099-C40C66FF867C}">
                  <a14:compatExt spid="_x0000_s12304"/>
                </a:ext>
                <a:ext uri="{FF2B5EF4-FFF2-40B4-BE49-F238E27FC236}">
                  <a16:creationId xmlns:a16="http://schemas.microsoft.com/office/drawing/2014/main" id="{00000000-0008-0000-0500-00001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47625</xdr:colOff>
      <xdr:row>1</xdr:row>
      <xdr:rowOff>152400</xdr:rowOff>
    </xdr:from>
    <xdr:to>
      <xdr:col>11</xdr:col>
      <xdr:colOff>188600</xdr:colOff>
      <xdr:row>5</xdr:row>
      <xdr:rowOff>38100</xdr:rowOff>
    </xdr:to>
    <xdr:sp macro="" textlink="">
      <xdr:nvSpPr>
        <xdr:cNvPr id="12309" name="Text Box 21">
          <a:extLst>
            <a:ext uri="{FF2B5EF4-FFF2-40B4-BE49-F238E27FC236}">
              <a16:creationId xmlns:a16="http://schemas.microsoft.com/office/drawing/2014/main" id="{00000000-0008-0000-0500-000015300000}"/>
            </a:ext>
          </a:extLst>
        </xdr:cNvPr>
        <xdr:cNvSpPr txBox="1">
          <a:spLocks noChangeArrowheads="1"/>
        </xdr:cNvSpPr>
      </xdr:nvSpPr>
      <xdr:spPr bwMode="auto">
        <a:xfrm>
          <a:off x="390525" y="352425"/>
          <a:ext cx="7305675" cy="685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en-AU" sz="1000" b="0" i="0" u="none" strike="noStrike" baseline="0">
              <a:solidFill>
                <a:srgbClr val="000000"/>
              </a:solidFill>
              <a:latin typeface="Arial"/>
              <a:cs typeface="Arial"/>
            </a:rPr>
            <a:t>This is applicable for Material Change of Use or Reconfiguration of Lot development: (i) for urban or rural-residential purposes and; (ii) serviced, planned to be serviced or required to be serviced with stormwater drainage trunk infrastructure and; (iii) will present an increased drainage or stormwater quality demand. It represents the contributions which would apply before the SPRP maximum charges are considered (Translated from City Plan Policy 3, Section 6 - Stormwater Drainage Headworks, last updated 30/6/09).</a:t>
          </a: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10</xdr:row>
          <xdr:rowOff>9525</xdr:rowOff>
        </xdr:from>
        <xdr:to>
          <xdr:col>4</xdr:col>
          <xdr:colOff>19050</xdr:colOff>
          <xdr:row>11</xdr:row>
          <xdr:rowOff>9525</xdr:rowOff>
        </xdr:to>
        <xdr:sp macro="" textlink="">
          <xdr:nvSpPr>
            <xdr:cNvPr id="12310" name="Drop Down 22" hidden="1">
              <a:extLst>
                <a:ext uri="{63B3BB69-23CF-44E3-9099-C40C66FF867C}">
                  <a14:compatExt spid="_x0000_s12310"/>
                </a:ext>
                <a:ext uri="{FF2B5EF4-FFF2-40B4-BE49-F238E27FC236}">
                  <a16:creationId xmlns:a16="http://schemas.microsoft.com/office/drawing/2014/main" id="{00000000-0008-0000-0500-00001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4</xdr:col>
          <xdr:colOff>9525</xdr:colOff>
          <xdr:row>12</xdr:row>
          <xdr:rowOff>0</xdr:rowOff>
        </xdr:to>
        <xdr:sp macro="" textlink="">
          <xdr:nvSpPr>
            <xdr:cNvPr id="12311" name="Drop Down 23" hidden="1">
              <a:extLst>
                <a:ext uri="{63B3BB69-23CF-44E3-9099-C40C66FF867C}">
                  <a14:compatExt spid="_x0000_s12311"/>
                </a:ext>
                <a:ext uri="{FF2B5EF4-FFF2-40B4-BE49-F238E27FC236}">
                  <a16:creationId xmlns:a16="http://schemas.microsoft.com/office/drawing/2014/main" id="{00000000-0008-0000-0500-00001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11</xdr:row>
          <xdr:rowOff>190500</xdr:rowOff>
        </xdr:from>
        <xdr:to>
          <xdr:col>4</xdr:col>
          <xdr:colOff>9525</xdr:colOff>
          <xdr:row>13</xdr:row>
          <xdr:rowOff>0</xdr:rowOff>
        </xdr:to>
        <xdr:sp macro="" textlink="">
          <xdr:nvSpPr>
            <xdr:cNvPr id="12312" name="Drop Down 24" hidden="1">
              <a:extLst>
                <a:ext uri="{63B3BB69-23CF-44E3-9099-C40C66FF867C}">
                  <a14:compatExt spid="_x0000_s12312"/>
                </a:ext>
                <a:ext uri="{FF2B5EF4-FFF2-40B4-BE49-F238E27FC236}">
                  <a16:creationId xmlns:a16="http://schemas.microsoft.com/office/drawing/2014/main" id="{00000000-0008-0000-0500-00001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9525</xdr:rowOff>
        </xdr:from>
        <xdr:to>
          <xdr:col>4</xdr:col>
          <xdr:colOff>19050</xdr:colOff>
          <xdr:row>18</xdr:row>
          <xdr:rowOff>19050</xdr:rowOff>
        </xdr:to>
        <xdr:sp macro="" textlink="">
          <xdr:nvSpPr>
            <xdr:cNvPr id="12313" name="Drop Down 25" hidden="1">
              <a:extLst>
                <a:ext uri="{63B3BB69-23CF-44E3-9099-C40C66FF867C}">
                  <a14:compatExt spid="_x0000_s12313"/>
                </a:ext>
                <a:ext uri="{FF2B5EF4-FFF2-40B4-BE49-F238E27FC236}">
                  <a16:creationId xmlns:a16="http://schemas.microsoft.com/office/drawing/2014/main" id="{00000000-0008-0000-0500-00001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4</xdr:col>
          <xdr:colOff>9525</xdr:colOff>
          <xdr:row>19</xdr:row>
          <xdr:rowOff>9525</xdr:rowOff>
        </xdr:to>
        <xdr:sp macro="" textlink="">
          <xdr:nvSpPr>
            <xdr:cNvPr id="12314" name="Drop Down 26" hidden="1">
              <a:extLst>
                <a:ext uri="{63B3BB69-23CF-44E3-9099-C40C66FF867C}">
                  <a14:compatExt spid="_x0000_s12314"/>
                </a:ext>
                <a:ext uri="{FF2B5EF4-FFF2-40B4-BE49-F238E27FC236}">
                  <a16:creationId xmlns:a16="http://schemas.microsoft.com/office/drawing/2014/main" id="{00000000-0008-0000-0500-00001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19</xdr:row>
          <xdr:rowOff>0</xdr:rowOff>
        </xdr:from>
        <xdr:to>
          <xdr:col>4</xdr:col>
          <xdr:colOff>9525</xdr:colOff>
          <xdr:row>20</xdr:row>
          <xdr:rowOff>19050</xdr:rowOff>
        </xdr:to>
        <xdr:sp macro="" textlink="">
          <xdr:nvSpPr>
            <xdr:cNvPr id="12315" name="Drop Down 27" hidden="1">
              <a:extLst>
                <a:ext uri="{63B3BB69-23CF-44E3-9099-C40C66FF867C}">
                  <a14:compatExt spid="_x0000_s12315"/>
                </a:ext>
                <a:ext uri="{FF2B5EF4-FFF2-40B4-BE49-F238E27FC236}">
                  <a16:creationId xmlns:a16="http://schemas.microsoft.com/office/drawing/2014/main" id="{00000000-0008-0000-0500-00001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152400</xdr:rowOff>
        </xdr:from>
        <xdr:to>
          <xdr:col>4</xdr:col>
          <xdr:colOff>28575</xdr:colOff>
          <xdr:row>26</xdr:row>
          <xdr:rowOff>9525</xdr:rowOff>
        </xdr:to>
        <xdr:sp macro="" textlink="">
          <xdr:nvSpPr>
            <xdr:cNvPr id="12316" name="Drop Down 28" hidden="1">
              <a:extLst>
                <a:ext uri="{63B3BB69-23CF-44E3-9099-C40C66FF867C}">
                  <a14:compatExt spid="_x0000_s12316"/>
                </a:ext>
                <a:ext uri="{FF2B5EF4-FFF2-40B4-BE49-F238E27FC236}">
                  <a16:creationId xmlns:a16="http://schemas.microsoft.com/office/drawing/2014/main" id="{00000000-0008-0000-0500-00001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13</xdr:col>
      <xdr:colOff>36195</xdr:colOff>
      <xdr:row>11</xdr:row>
      <xdr:rowOff>123825</xdr:rowOff>
    </xdr:from>
    <xdr:to>
      <xdr:col>14</xdr:col>
      <xdr:colOff>567717</xdr:colOff>
      <xdr:row>14</xdr:row>
      <xdr:rowOff>121997</xdr:rowOff>
    </xdr:to>
    <xdr:sp macro="" textlink="">
      <xdr:nvSpPr>
        <xdr:cNvPr id="12317" name="AutoShape 29">
          <a:hlinkClick xmlns:r="http://schemas.openxmlformats.org/officeDocument/2006/relationships" r:id="rId1"/>
          <a:extLst>
            <a:ext uri="{FF2B5EF4-FFF2-40B4-BE49-F238E27FC236}">
              <a16:creationId xmlns:a16="http://schemas.microsoft.com/office/drawing/2014/main" id="{00000000-0008-0000-0500-00001D300000}"/>
            </a:ext>
          </a:extLst>
        </xdr:cNvPr>
        <xdr:cNvSpPr>
          <a:spLocks noChangeArrowheads="1"/>
        </xdr:cNvSpPr>
      </xdr:nvSpPr>
      <xdr:spPr bwMode="auto">
        <a:xfrm>
          <a:off x="8724900" y="2209800"/>
          <a:ext cx="1152525" cy="552450"/>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xdr:twoCellAnchor>
    <xdr:from>
      <xdr:col>13</xdr:col>
      <xdr:colOff>0</xdr:colOff>
      <xdr:row>16</xdr:row>
      <xdr:rowOff>0</xdr:rowOff>
    </xdr:from>
    <xdr:to>
      <xdr:col>17</xdr:col>
      <xdr:colOff>241322</xdr:colOff>
      <xdr:row>18</xdr:row>
      <xdr:rowOff>85858</xdr:rowOff>
    </xdr:to>
    <xdr:sp macro="" textlink="">
      <xdr:nvSpPr>
        <xdr:cNvPr id="13" name="TextBox 12">
          <a:extLst>
            <a:ext uri="{FF2B5EF4-FFF2-40B4-BE49-F238E27FC236}">
              <a16:creationId xmlns:a16="http://schemas.microsoft.com/office/drawing/2014/main" id="{00000000-0008-0000-0500-00000D000000}"/>
            </a:ext>
          </a:extLst>
        </xdr:cNvPr>
        <xdr:cNvSpPr txBox="1"/>
      </xdr:nvSpPr>
      <xdr:spPr>
        <a:xfrm>
          <a:off x="8699500" y="3009900"/>
          <a:ext cx="2689225" cy="450851"/>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Narrow" pitchFamily="34" charset="0"/>
              <a:cs typeface="Arial" pitchFamily="34" charset="0"/>
            </a:rPr>
            <a:t>If the file is not printed properly,</a:t>
          </a:r>
          <a:r>
            <a:rPr lang="en-AU" sz="1100" baseline="0">
              <a:latin typeface="Arial Narrow" pitchFamily="34" charset="0"/>
              <a:cs typeface="Arial" pitchFamily="34" charset="0"/>
            </a:rPr>
            <a:t> </a:t>
          </a:r>
          <a:r>
            <a:rPr lang="en-AU" sz="1100">
              <a:latin typeface="Arial Narrow" pitchFamily="34" charset="0"/>
              <a:cs typeface="Arial" pitchFamily="34" charset="0"/>
            </a:rPr>
            <a:t>please </a:t>
          </a:r>
        </a:p>
        <a:p>
          <a:r>
            <a:rPr lang="en-AU" sz="1100">
              <a:solidFill>
                <a:srgbClr val="6600FF"/>
              </a:solidFill>
              <a:latin typeface="Arial Narrow" pitchFamily="34" charset="0"/>
              <a:cs typeface="Arial" pitchFamily="34" charset="0"/>
            </a:rPr>
            <a:t>'P</a:t>
          </a:r>
          <a:r>
            <a:rPr lang="en-AU" sz="1100" b="1">
              <a:solidFill>
                <a:srgbClr val="6600FF"/>
              </a:solidFill>
              <a:latin typeface="Arial Narrow" pitchFamily="34" charset="0"/>
              <a:cs typeface="Arial" pitchFamily="34" charset="0"/>
            </a:rPr>
            <a:t>rint on PDF then print the PDF file to paper</a:t>
          </a:r>
          <a:r>
            <a:rPr lang="en-AU" sz="1100">
              <a:solidFill>
                <a:srgbClr val="6600FF"/>
              </a:solidFill>
              <a:latin typeface="Arial Narrow" pitchFamily="34" charset="0"/>
              <a:cs typeface="Arial" pitchFamily="34" charset="0"/>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171450</xdr:colOff>
      <xdr:row>2</xdr:row>
      <xdr:rowOff>20955</xdr:rowOff>
    </xdr:from>
    <xdr:to>
      <xdr:col>11</xdr:col>
      <xdr:colOff>17160</xdr:colOff>
      <xdr:row>3</xdr:row>
      <xdr:rowOff>203067</xdr:rowOff>
    </xdr:to>
    <xdr:sp macro="" textlink="">
      <xdr:nvSpPr>
        <xdr:cNvPr id="17410" name="Text Box 2">
          <a:extLst>
            <a:ext uri="{FF2B5EF4-FFF2-40B4-BE49-F238E27FC236}">
              <a16:creationId xmlns:a16="http://schemas.microsoft.com/office/drawing/2014/main" id="{00000000-0008-0000-0600-000002440000}"/>
            </a:ext>
          </a:extLst>
        </xdr:cNvPr>
        <xdr:cNvSpPr txBox="1">
          <a:spLocks noChangeArrowheads="1"/>
        </xdr:cNvSpPr>
      </xdr:nvSpPr>
      <xdr:spPr bwMode="auto">
        <a:xfrm>
          <a:off x="171450" y="419100"/>
          <a:ext cx="79629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The State Planning Regulatory Provision (SPRP) for infrastructure charges sets the maximum adopted infrastructure charge which can be levied on development for different infrastructure combinations.These limits are to apply to all development approvals.</a:t>
          </a: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11</xdr:row>
          <xdr:rowOff>0</xdr:rowOff>
        </xdr:from>
        <xdr:to>
          <xdr:col>5</xdr:col>
          <xdr:colOff>9525</xdr:colOff>
          <xdr:row>12</xdr:row>
          <xdr:rowOff>38100</xdr:rowOff>
        </xdr:to>
        <xdr:sp macro="" textlink="">
          <xdr:nvSpPr>
            <xdr:cNvPr id="17447" name="Drop Down 39" hidden="1">
              <a:extLst>
                <a:ext uri="{63B3BB69-23CF-44E3-9099-C40C66FF867C}">
                  <a14:compatExt spid="_x0000_s17447"/>
                </a:ext>
                <a:ext uri="{FF2B5EF4-FFF2-40B4-BE49-F238E27FC236}">
                  <a16:creationId xmlns:a16="http://schemas.microsoft.com/office/drawing/2014/main" id="{00000000-0008-0000-0600-000027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28575</xdr:rowOff>
        </xdr:from>
        <xdr:to>
          <xdr:col>5</xdr:col>
          <xdr:colOff>9525</xdr:colOff>
          <xdr:row>13</xdr:row>
          <xdr:rowOff>38100</xdr:rowOff>
        </xdr:to>
        <xdr:sp macro="" textlink="">
          <xdr:nvSpPr>
            <xdr:cNvPr id="17453" name="Drop Down 45" hidden="1">
              <a:extLst>
                <a:ext uri="{63B3BB69-23CF-44E3-9099-C40C66FF867C}">
                  <a14:compatExt spid="_x0000_s17453"/>
                </a:ext>
                <a:ext uri="{FF2B5EF4-FFF2-40B4-BE49-F238E27FC236}">
                  <a16:creationId xmlns:a16="http://schemas.microsoft.com/office/drawing/2014/main" id="{00000000-0008-0000-0600-00002D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28575</xdr:rowOff>
        </xdr:from>
        <xdr:to>
          <xdr:col>5</xdr:col>
          <xdr:colOff>9525</xdr:colOff>
          <xdr:row>14</xdr:row>
          <xdr:rowOff>38100</xdr:rowOff>
        </xdr:to>
        <xdr:sp macro="" textlink="">
          <xdr:nvSpPr>
            <xdr:cNvPr id="17454" name="Drop Down 46" hidden="1">
              <a:extLst>
                <a:ext uri="{63B3BB69-23CF-44E3-9099-C40C66FF867C}">
                  <a14:compatExt spid="_x0000_s17454"/>
                </a:ext>
                <a:ext uri="{FF2B5EF4-FFF2-40B4-BE49-F238E27FC236}">
                  <a16:creationId xmlns:a16="http://schemas.microsoft.com/office/drawing/2014/main" id="{00000000-0008-0000-0600-00002E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xdr:row>
          <xdr:rowOff>28575</xdr:rowOff>
        </xdr:from>
        <xdr:to>
          <xdr:col>5</xdr:col>
          <xdr:colOff>9525</xdr:colOff>
          <xdr:row>15</xdr:row>
          <xdr:rowOff>57150</xdr:rowOff>
        </xdr:to>
        <xdr:sp macro="" textlink="">
          <xdr:nvSpPr>
            <xdr:cNvPr id="17455" name="Drop Down 47" hidden="1">
              <a:extLst>
                <a:ext uri="{63B3BB69-23CF-44E3-9099-C40C66FF867C}">
                  <a14:compatExt spid="_x0000_s17455"/>
                </a:ext>
                <a:ext uri="{FF2B5EF4-FFF2-40B4-BE49-F238E27FC236}">
                  <a16:creationId xmlns:a16="http://schemas.microsoft.com/office/drawing/2014/main" id="{00000000-0008-0000-0600-00002F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47625</xdr:rowOff>
        </xdr:from>
        <xdr:to>
          <xdr:col>5</xdr:col>
          <xdr:colOff>9525</xdr:colOff>
          <xdr:row>16</xdr:row>
          <xdr:rowOff>57150</xdr:rowOff>
        </xdr:to>
        <xdr:sp macro="" textlink="">
          <xdr:nvSpPr>
            <xdr:cNvPr id="17456" name="Drop Down 48" hidden="1">
              <a:extLst>
                <a:ext uri="{63B3BB69-23CF-44E3-9099-C40C66FF867C}">
                  <a14:compatExt spid="_x0000_s17456"/>
                </a:ext>
                <a:ext uri="{FF2B5EF4-FFF2-40B4-BE49-F238E27FC236}">
                  <a16:creationId xmlns:a16="http://schemas.microsoft.com/office/drawing/2014/main" id="{00000000-0008-0000-0600-000030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361950</xdr:rowOff>
        </xdr:from>
        <xdr:to>
          <xdr:col>4</xdr:col>
          <xdr:colOff>781050</xdr:colOff>
          <xdr:row>25</xdr:row>
          <xdr:rowOff>9525</xdr:rowOff>
        </xdr:to>
        <xdr:sp macro="" textlink="">
          <xdr:nvSpPr>
            <xdr:cNvPr id="17464" name="Drop Down 56" hidden="1">
              <a:extLst>
                <a:ext uri="{63B3BB69-23CF-44E3-9099-C40C66FF867C}">
                  <a14:compatExt spid="_x0000_s17464"/>
                </a:ext>
                <a:ext uri="{FF2B5EF4-FFF2-40B4-BE49-F238E27FC236}">
                  <a16:creationId xmlns:a16="http://schemas.microsoft.com/office/drawing/2014/main" id="{00000000-0008-0000-0600-000038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9525</xdr:rowOff>
        </xdr:from>
        <xdr:to>
          <xdr:col>4</xdr:col>
          <xdr:colOff>781050</xdr:colOff>
          <xdr:row>26</xdr:row>
          <xdr:rowOff>9525</xdr:rowOff>
        </xdr:to>
        <xdr:sp macro="" textlink="">
          <xdr:nvSpPr>
            <xdr:cNvPr id="17465" name="Drop Down 57" hidden="1">
              <a:extLst>
                <a:ext uri="{63B3BB69-23CF-44E3-9099-C40C66FF867C}">
                  <a14:compatExt spid="_x0000_s17465"/>
                </a:ext>
                <a:ext uri="{FF2B5EF4-FFF2-40B4-BE49-F238E27FC236}">
                  <a16:creationId xmlns:a16="http://schemas.microsoft.com/office/drawing/2014/main" id="{00000000-0008-0000-0600-000039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9525</xdr:rowOff>
        </xdr:from>
        <xdr:to>
          <xdr:col>4</xdr:col>
          <xdr:colOff>781050</xdr:colOff>
          <xdr:row>27</xdr:row>
          <xdr:rowOff>28575</xdr:rowOff>
        </xdr:to>
        <xdr:sp macro="" textlink="">
          <xdr:nvSpPr>
            <xdr:cNvPr id="17466" name="Drop Down 58" hidden="1">
              <a:extLst>
                <a:ext uri="{63B3BB69-23CF-44E3-9099-C40C66FF867C}">
                  <a14:compatExt spid="_x0000_s17466"/>
                </a:ext>
                <a:ext uri="{FF2B5EF4-FFF2-40B4-BE49-F238E27FC236}">
                  <a16:creationId xmlns:a16="http://schemas.microsoft.com/office/drawing/2014/main" id="{00000000-0008-0000-0600-00003A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19050</xdr:rowOff>
        </xdr:from>
        <xdr:to>
          <xdr:col>4</xdr:col>
          <xdr:colOff>781050</xdr:colOff>
          <xdr:row>28</xdr:row>
          <xdr:rowOff>38100</xdr:rowOff>
        </xdr:to>
        <xdr:sp macro="" textlink="">
          <xdr:nvSpPr>
            <xdr:cNvPr id="17467" name="Drop Down 59" hidden="1">
              <a:extLst>
                <a:ext uri="{63B3BB69-23CF-44E3-9099-C40C66FF867C}">
                  <a14:compatExt spid="_x0000_s17467"/>
                </a:ext>
                <a:ext uri="{FF2B5EF4-FFF2-40B4-BE49-F238E27FC236}">
                  <a16:creationId xmlns:a16="http://schemas.microsoft.com/office/drawing/2014/main" id="{00000000-0008-0000-0600-00003B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28575</xdr:rowOff>
        </xdr:from>
        <xdr:to>
          <xdr:col>4</xdr:col>
          <xdr:colOff>781050</xdr:colOff>
          <xdr:row>29</xdr:row>
          <xdr:rowOff>38100</xdr:rowOff>
        </xdr:to>
        <xdr:sp macro="" textlink="">
          <xdr:nvSpPr>
            <xdr:cNvPr id="17474" name="Drop Down 66" hidden="1">
              <a:extLst>
                <a:ext uri="{63B3BB69-23CF-44E3-9099-C40C66FF867C}">
                  <a14:compatExt spid="_x0000_s17474"/>
                </a:ext>
                <a:ext uri="{FF2B5EF4-FFF2-40B4-BE49-F238E27FC236}">
                  <a16:creationId xmlns:a16="http://schemas.microsoft.com/office/drawing/2014/main" id="{00000000-0008-0000-0600-000042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40</xdr:row>
          <xdr:rowOff>0</xdr:rowOff>
        </xdr:from>
        <xdr:to>
          <xdr:col>4</xdr:col>
          <xdr:colOff>781050</xdr:colOff>
          <xdr:row>41</xdr:row>
          <xdr:rowOff>28575</xdr:rowOff>
        </xdr:to>
        <xdr:sp macro="" textlink="">
          <xdr:nvSpPr>
            <xdr:cNvPr id="17495" name="Drop Down 87" hidden="1">
              <a:extLst>
                <a:ext uri="{63B3BB69-23CF-44E3-9099-C40C66FF867C}">
                  <a14:compatExt spid="_x0000_s17495"/>
                </a:ext>
                <a:ext uri="{FF2B5EF4-FFF2-40B4-BE49-F238E27FC236}">
                  <a16:creationId xmlns:a16="http://schemas.microsoft.com/office/drawing/2014/main" id="{00000000-0008-0000-0600-000057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41</xdr:row>
          <xdr:rowOff>19050</xdr:rowOff>
        </xdr:from>
        <xdr:to>
          <xdr:col>4</xdr:col>
          <xdr:colOff>781050</xdr:colOff>
          <xdr:row>42</xdr:row>
          <xdr:rowOff>57150</xdr:rowOff>
        </xdr:to>
        <xdr:sp macro="" textlink="">
          <xdr:nvSpPr>
            <xdr:cNvPr id="17496" name="Drop Down 88" hidden="1">
              <a:extLst>
                <a:ext uri="{63B3BB69-23CF-44E3-9099-C40C66FF867C}">
                  <a14:compatExt spid="_x0000_s17496"/>
                </a:ext>
                <a:ext uri="{FF2B5EF4-FFF2-40B4-BE49-F238E27FC236}">
                  <a16:creationId xmlns:a16="http://schemas.microsoft.com/office/drawing/2014/main" id="{00000000-0008-0000-0600-000058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42</xdr:row>
          <xdr:rowOff>19050</xdr:rowOff>
        </xdr:from>
        <xdr:to>
          <xdr:col>4</xdr:col>
          <xdr:colOff>781050</xdr:colOff>
          <xdr:row>43</xdr:row>
          <xdr:rowOff>38100</xdr:rowOff>
        </xdr:to>
        <xdr:sp macro="" textlink="">
          <xdr:nvSpPr>
            <xdr:cNvPr id="17497" name="Drop Down 89" hidden="1">
              <a:extLst>
                <a:ext uri="{63B3BB69-23CF-44E3-9099-C40C66FF867C}">
                  <a14:compatExt spid="_x0000_s17497"/>
                </a:ext>
                <a:ext uri="{FF2B5EF4-FFF2-40B4-BE49-F238E27FC236}">
                  <a16:creationId xmlns:a16="http://schemas.microsoft.com/office/drawing/2014/main" id="{00000000-0008-0000-0600-000059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43</xdr:row>
          <xdr:rowOff>28575</xdr:rowOff>
        </xdr:from>
        <xdr:to>
          <xdr:col>4</xdr:col>
          <xdr:colOff>781050</xdr:colOff>
          <xdr:row>44</xdr:row>
          <xdr:rowOff>9525</xdr:rowOff>
        </xdr:to>
        <xdr:sp macro="" textlink="">
          <xdr:nvSpPr>
            <xdr:cNvPr id="17498" name="Drop Down 90" hidden="1">
              <a:extLst>
                <a:ext uri="{63B3BB69-23CF-44E3-9099-C40C66FF867C}">
                  <a14:compatExt spid="_x0000_s17498"/>
                </a:ext>
                <a:ext uri="{FF2B5EF4-FFF2-40B4-BE49-F238E27FC236}">
                  <a16:creationId xmlns:a16="http://schemas.microsoft.com/office/drawing/2014/main" id="{00000000-0008-0000-0600-00005A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44</xdr:row>
          <xdr:rowOff>9525</xdr:rowOff>
        </xdr:from>
        <xdr:to>
          <xdr:col>4</xdr:col>
          <xdr:colOff>781050</xdr:colOff>
          <xdr:row>45</xdr:row>
          <xdr:rowOff>28575</xdr:rowOff>
        </xdr:to>
        <xdr:sp macro="" textlink="">
          <xdr:nvSpPr>
            <xdr:cNvPr id="17499" name="Drop Down 91" hidden="1">
              <a:extLst>
                <a:ext uri="{63B3BB69-23CF-44E3-9099-C40C66FF867C}">
                  <a14:compatExt spid="_x0000_s17499"/>
                </a:ext>
                <a:ext uri="{FF2B5EF4-FFF2-40B4-BE49-F238E27FC236}">
                  <a16:creationId xmlns:a16="http://schemas.microsoft.com/office/drawing/2014/main" id="{00000000-0008-0000-0600-00005B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53</xdr:row>
          <xdr:rowOff>361950</xdr:rowOff>
        </xdr:from>
        <xdr:to>
          <xdr:col>4</xdr:col>
          <xdr:colOff>781050</xdr:colOff>
          <xdr:row>55</xdr:row>
          <xdr:rowOff>28575</xdr:rowOff>
        </xdr:to>
        <xdr:sp macro="" textlink="">
          <xdr:nvSpPr>
            <xdr:cNvPr id="17500" name="Drop Down 92" hidden="1">
              <a:extLst>
                <a:ext uri="{63B3BB69-23CF-44E3-9099-C40C66FF867C}">
                  <a14:compatExt spid="_x0000_s17500"/>
                </a:ext>
                <a:ext uri="{FF2B5EF4-FFF2-40B4-BE49-F238E27FC236}">
                  <a16:creationId xmlns:a16="http://schemas.microsoft.com/office/drawing/2014/main" id="{00000000-0008-0000-0600-00005C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55</xdr:row>
          <xdr:rowOff>19050</xdr:rowOff>
        </xdr:from>
        <xdr:to>
          <xdr:col>5</xdr:col>
          <xdr:colOff>9525</xdr:colOff>
          <xdr:row>56</xdr:row>
          <xdr:rowOff>38100</xdr:rowOff>
        </xdr:to>
        <xdr:sp macro="" textlink="">
          <xdr:nvSpPr>
            <xdr:cNvPr id="17501" name="Drop Down 93" hidden="1">
              <a:extLst>
                <a:ext uri="{63B3BB69-23CF-44E3-9099-C40C66FF867C}">
                  <a14:compatExt spid="_x0000_s17501"/>
                </a:ext>
                <a:ext uri="{FF2B5EF4-FFF2-40B4-BE49-F238E27FC236}">
                  <a16:creationId xmlns:a16="http://schemas.microsoft.com/office/drawing/2014/main" id="{00000000-0008-0000-0600-00005D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56</xdr:row>
          <xdr:rowOff>9525</xdr:rowOff>
        </xdr:from>
        <xdr:to>
          <xdr:col>5</xdr:col>
          <xdr:colOff>9525</xdr:colOff>
          <xdr:row>57</xdr:row>
          <xdr:rowOff>19050</xdr:rowOff>
        </xdr:to>
        <xdr:sp macro="" textlink="">
          <xdr:nvSpPr>
            <xdr:cNvPr id="17502" name="Drop Down 94" hidden="1">
              <a:extLst>
                <a:ext uri="{63B3BB69-23CF-44E3-9099-C40C66FF867C}">
                  <a14:compatExt spid="_x0000_s17502"/>
                </a:ext>
                <a:ext uri="{FF2B5EF4-FFF2-40B4-BE49-F238E27FC236}">
                  <a16:creationId xmlns:a16="http://schemas.microsoft.com/office/drawing/2014/main" id="{00000000-0008-0000-0600-00005E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57</xdr:row>
          <xdr:rowOff>9525</xdr:rowOff>
        </xdr:from>
        <xdr:to>
          <xdr:col>5</xdr:col>
          <xdr:colOff>9525</xdr:colOff>
          <xdr:row>58</xdr:row>
          <xdr:rowOff>38100</xdr:rowOff>
        </xdr:to>
        <xdr:sp macro="" textlink="">
          <xdr:nvSpPr>
            <xdr:cNvPr id="17503" name="Drop Down 95" hidden="1">
              <a:extLst>
                <a:ext uri="{63B3BB69-23CF-44E3-9099-C40C66FF867C}">
                  <a14:compatExt spid="_x0000_s17503"/>
                </a:ext>
                <a:ext uri="{FF2B5EF4-FFF2-40B4-BE49-F238E27FC236}">
                  <a16:creationId xmlns:a16="http://schemas.microsoft.com/office/drawing/2014/main" id="{00000000-0008-0000-0600-00005F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58</xdr:row>
          <xdr:rowOff>38100</xdr:rowOff>
        </xdr:from>
        <xdr:to>
          <xdr:col>5</xdr:col>
          <xdr:colOff>9525</xdr:colOff>
          <xdr:row>59</xdr:row>
          <xdr:rowOff>28575</xdr:rowOff>
        </xdr:to>
        <xdr:sp macro="" textlink="">
          <xdr:nvSpPr>
            <xdr:cNvPr id="17505" name="Drop Down 97" hidden="1">
              <a:extLst>
                <a:ext uri="{63B3BB69-23CF-44E3-9099-C40C66FF867C}">
                  <a14:compatExt spid="_x0000_s17505"/>
                </a:ext>
                <a:ext uri="{FF2B5EF4-FFF2-40B4-BE49-F238E27FC236}">
                  <a16:creationId xmlns:a16="http://schemas.microsoft.com/office/drawing/2014/main" id="{00000000-0008-0000-0600-000061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0</xdr:colOff>
      <xdr:row>6</xdr:row>
      <xdr:rowOff>0</xdr:rowOff>
    </xdr:from>
    <xdr:to>
      <xdr:col>8</xdr:col>
      <xdr:colOff>350520</xdr:colOff>
      <xdr:row>6</xdr:row>
      <xdr:rowOff>0</xdr:rowOff>
    </xdr:to>
    <xdr:sp macro="" textlink="">
      <xdr:nvSpPr>
        <xdr:cNvPr id="17509" name="Text Box 101">
          <a:extLst>
            <a:ext uri="{FF2B5EF4-FFF2-40B4-BE49-F238E27FC236}">
              <a16:creationId xmlns:a16="http://schemas.microsoft.com/office/drawing/2014/main" id="{00000000-0008-0000-0600-000065440000}"/>
            </a:ext>
          </a:extLst>
        </xdr:cNvPr>
        <xdr:cNvSpPr txBox="1">
          <a:spLocks noChangeArrowheads="1"/>
        </xdr:cNvSpPr>
      </xdr:nvSpPr>
      <xdr:spPr bwMode="auto">
        <a:xfrm>
          <a:off x="304800" y="1200150"/>
          <a:ext cx="6000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Allocation of the adopted infrastructure charge to the different infrastructure is left to the discretion of Townsville City Council. Allocating in proportion to the amount payable under the pre-maximum standard charges regime aligns with the resolution made by council on 4 May 2011 for transitional arrangements to the new regime.</a:t>
          </a: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xdr:txBody>
    </xdr:sp>
    <xdr:clientData/>
  </xdr:twoCellAnchor>
  <xdr:twoCellAnchor>
    <xdr:from>
      <xdr:col>12</xdr:col>
      <xdr:colOff>0</xdr:colOff>
      <xdr:row>54</xdr:row>
      <xdr:rowOff>0</xdr:rowOff>
    </xdr:from>
    <xdr:to>
      <xdr:col>19</xdr:col>
      <xdr:colOff>340993</xdr:colOff>
      <xdr:row>54</xdr:row>
      <xdr:rowOff>0</xdr:rowOff>
    </xdr:to>
    <xdr:sp macro="" textlink="">
      <xdr:nvSpPr>
        <xdr:cNvPr id="17517" name="Text Box 109">
          <a:extLst>
            <a:ext uri="{FF2B5EF4-FFF2-40B4-BE49-F238E27FC236}">
              <a16:creationId xmlns:a16="http://schemas.microsoft.com/office/drawing/2014/main" id="{00000000-0008-0000-0600-00006D440000}"/>
            </a:ext>
          </a:extLst>
        </xdr:cNvPr>
        <xdr:cNvSpPr txBox="1">
          <a:spLocks noChangeArrowheads="1"/>
        </xdr:cNvSpPr>
      </xdr:nvSpPr>
      <xdr:spPr bwMode="auto">
        <a:xfrm>
          <a:off x="8867775" y="12325350"/>
          <a:ext cx="5295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Allocation of the adopted infrastructure charge to the different infrastructure is left to the discretion of Townsville City Council. Allocating in proportion to the amount payable under the pre-maximum standard charges regime aligns with the resolution made by council on 4 May 2011 for transitional arrangements to the new regime.</a:t>
          </a: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xdr:txBody>
    </xdr:sp>
    <xdr:clientData/>
  </xdr:twoCellAnchor>
  <xdr:twoCellAnchor>
    <xdr:from>
      <xdr:col>1</xdr:col>
      <xdr:colOff>40005</xdr:colOff>
      <xdr:row>72</xdr:row>
      <xdr:rowOff>150495</xdr:rowOff>
    </xdr:from>
    <xdr:to>
      <xdr:col>2</xdr:col>
      <xdr:colOff>348753</xdr:colOff>
      <xdr:row>75</xdr:row>
      <xdr:rowOff>102870</xdr:rowOff>
    </xdr:to>
    <xdr:sp macro="" textlink="">
      <xdr:nvSpPr>
        <xdr:cNvPr id="17524" name="AutoShape 116">
          <a:hlinkClick xmlns:r="http://schemas.openxmlformats.org/officeDocument/2006/relationships" r:id="rId1"/>
          <a:extLst>
            <a:ext uri="{FF2B5EF4-FFF2-40B4-BE49-F238E27FC236}">
              <a16:creationId xmlns:a16="http://schemas.microsoft.com/office/drawing/2014/main" id="{00000000-0008-0000-0600-000074440000}"/>
            </a:ext>
          </a:extLst>
        </xdr:cNvPr>
        <xdr:cNvSpPr>
          <a:spLocks noChangeArrowheads="1"/>
        </xdr:cNvSpPr>
      </xdr:nvSpPr>
      <xdr:spPr bwMode="auto">
        <a:xfrm>
          <a:off x="352425" y="16097250"/>
          <a:ext cx="1152525" cy="552450"/>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xdr:twoCellAnchor>
    <xdr:from>
      <xdr:col>2</xdr:col>
      <xdr:colOff>427990</xdr:colOff>
      <xdr:row>73</xdr:row>
      <xdr:rowOff>15875</xdr:rowOff>
    </xdr:from>
    <xdr:to>
      <xdr:col>6</xdr:col>
      <xdr:colOff>737223</xdr:colOff>
      <xdr:row>75</xdr:row>
      <xdr:rowOff>120591</xdr:rowOff>
    </xdr:to>
    <xdr:sp macro="" textlink="">
      <xdr:nvSpPr>
        <xdr:cNvPr id="27" name="TextBox 26">
          <a:extLst>
            <a:ext uri="{FF2B5EF4-FFF2-40B4-BE49-F238E27FC236}">
              <a16:creationId xmlns:a16="http://schemas.microsoft.com/office/drawing/2014/main" id="{00000000-0008-0000-0600-00001B000000}"/>
            </a:ext>
          </a:extLst>
        </xdr:cNvPr>
        <xdr:cNvSpPr txBox="1"/>
      </xdr:nvSpPr>
      <xdr:spPr>
        <a:xfrm>
          <a:off x="1587500" y="16383000"/>
          <a:ext cx="3489325" cy="501651"/>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Narrow" pitchFamily="34" charset="0"/>
              <a:cs typeface="Arial" pitchFamily="34" charset="0"/>
            </a:rPr>
            <a:t>If the file is not printed properly,</a:t>
          </a:r>
          <a:r>
            <a:rPr lang="en-AU" sz="1100" baseline="0">
              <a:latin typeface="Arial Narrow" pitchFamily="34" charset="0"/>
              <a:cs typeface="Arial" pitchFamily="34" charset="0"/>
            </a:rPr>
            <a:t> </a:t>
          </a:r>
          <a:r>
            <a:rPr lang="en-AU" sz="1100">
              <a:latin typeface="Arial Narrow" pitchFamily="34" charset="0"/>
              <a:cs typeface="Arial" pitchFamily="34" charset="0"/>
            </a:rPr>
            <a:t>please </a:t>
          </a:r>
        </a:p>
        <a:p>
          <a:r>
            <a:rPr lang="en-AU" sz="1100">
              <a:solidFill>
                <a:srgbClr val="6600FF"/>
              </a:solidFill>
              <a:latin typeface="Arial Narrow" pitchFamily="34" charset="0"/>
              <a:cs typeface="Arial" pitchFamily="34" charset="0"/>
            </a:rPr>
            <a:t>'P</a:t>
          </a:r>
          <a:r>
            <a:rPr lang="en-AU" sz="1100" b="1">
              <a:solidFill>
                <a:srgbClr val="6600FF"/>
              </a:solidFill>
              <a:latin typeface="Arial Narrow" pitchFamily="34" charset="0"/>
              <a:cs typeface="Arial" pitchFamily="34" charset="0"/>
            </a:rPr>
            <a:t>rint on PDF then print the PDF file to paper</a:t>
          </a:r>
          <a:r>
            <a:rPr lang="en-AU" sz="1100">
              <a:solidFill>
                <a:srgbClr val="6600FF"/>
              </a:solidFill>
              <a:latin typeface="Arial Narrow" pitchFamily="34" charset="0"/>
              <a:cs typeface="Arial" pitchFamily="34" charset="0"/>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1691640</xdr:colOff>
      <xdr:row>38</xdr:row>
      <xdr:rowOff>133350</xdr:rowOff>
    </xdr:from>
    <xdr:to>
      <xdr:col>3</xdr:col>
      <xdr:colOff>76088</xdr:colOff>
      <xdr:row>42</xdr:row>
      <xdr:rowOff>48</xdr:rowOff>
    </xdr:to>
    <xdr:sp macro="" textlink="">
      <xdr:nvSpPr>
        <xdr:cNvPr id="19480" name="AutoShape 24">
          <a:hlinkClick xmlns:r="http://schemas.openxmlformats.org/officeDocument/2006/relationships" r:id="rId1"/>
          <a:extLst>
            <a:ext uri="{FF2B5EF4-FFF2-40B4-BE49-F238E27FC236}">
              <a16:creationId xmlns:a16="http://schemas.microsoft.com/office/drawing/2014/main" id="{00000000-0008-0000-0800-0000184C0000}"/>
            </a:ext>
          </a:extLst>
        </xdr:cNvPr>
        <xdr:cNvSpPr>
          <a:spLocks noChangeArrowheads="1"/>
        </xdr:cNvSpPr>
      </xdr:nvSpPr>
      <xdr:spPr bwMode="auto">
        <a:xfrm>
          <a:off x="1895475" y="7038975"/>
          <a:ext cx="1409700" cy="619125"/>
        </a:xfrm>
        <a:prstGeom prst="bevel">
          <a:avLst>
            <a:gd name="adj" fmla="val 12500"/>
          </a:avLst>
        </a:prstGeom>
        <a:solidFill>
          <a:srgbClr xmlns:mc="http://schemas.openxmlformats.org/markup-compatibility/2006" xmlns:a14="http://schemas.microsoft.com/office/drawing/2010/main" val="CCCCFF" mc:Ignorable="a14" a14:legacySpreadsheetColorIndex="3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200" b="1" i="0" u="none" strike="noStrike" baseline="0">
              <a:solidFill>
                <a:srgbClr val="000000"/>
              </a:solidFill>
              <a:latin typeface="Arial"/>
              <a:cs typeface="Arial"/>
            </a:rPr>
            <a:t>Sewer &amp; Water</a:t>
          </a:r>
        </a:p>
      </xdr:txBody>
    </xdr:sp>
    <xdr:clientData/>
  </xdr:twoCellAnchor>
  <xdr:twoCellAnchor>
    <xdr:from>
      <xdr:col>0</xdr:col>
      <xdr:colOff>66675</xdr:colOff>
      <xdr:row>37</xdr:row>
      <xdr:rowOff>47625</xdr:rowOff>
    </xdr:from>
    <xdr:to>
      <xdr:col>5</xdr:col>
      <xdr:colOff>586741</xdr:colOff>
      <xdr:row>38</xdr:row>
      <xdr:rowOff>95363</xdr:rowOff>
    </xdr:to>
    <xdr:sp macro="" textlink="">
      <xdr:nvSpPr>
        <xdr:cNvPr id="19481" name="Text Box 25">
          <a:extLst>
            <a:ext uri="{FF2B5EF4-FFF2-40B4-BE49-F238E27FC236}">
              <a16:creationId xmlns:a16="http://schemas.microsoft.com/office/drawing/2014/main" id="{00000000-0008-0000-0800-0000194C0000}"/>
            </a:ext>
          </a:extLst>
        </xdr:cNvPr>
        <xdr:cNvSpPr txBox="1">
          <a:spLocks noChangeArrowheads="1"/>
        </xdr:cNvSpPr>
      </xdr:nvSpPr>
      <xdr:spPr bwMode="auto">
        <a:xfrm>
          <a:off x="66675" y="6477000"/>
          <a:ext cx="4886325" cy="523875"/>
        </a:xfrm>
        <a:prstGeom prst="rect">
          <a:avLst/>
        </a:prstGeom>
        <a:solidFill>
          <a:srgbClr xmlns:mc="http://schemas.openxmlformats.org/markup-compatibility/2006" xmlns:a14="http://schemas.microsoft.com/office/drawing/2010/main" val="99CCFF" mc:Ignorable="a14" a14:legacySpreadsheetColorIndex="44"/>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Enter the EPs from above calculation  to the bottom row of  demand or credit calculations on  'Sewer &amp; Water'.</a:t>
          </a:r>
        </a:p>
      </xdr:txBody>
    </xdr:sp>
    <xdr:clientData/>
  </xdr:twoCellAnchor>
  <xdr:twoCellAnchor>
    <xdr:from>
      <xdr:col>0</xdr:col>
      <xdr:colOff>160020</xdr:colOff>
      <xdr:row>2</xdr:row>
      <xdr:rowOff>38100</xdr:rowOff>
    </xdr:from>
    <xdr:to>
      <xdr:col>9</xdr:col>
      <xdr:colOff>491491</xdr:colOff>
      <xdr:row>5</xdr:row>
      <xdr:rowOff>28575</xdr:rowOff>
    </xdr:to>
    <xdr:sp macro="" textlink="">
      <xdr:nvSpPr>
        <xdr:cNvPr id="19483" name="Text Box 27">
          <a:extLst>
            <a:ext uri="{FF2B5EF4-FFF2-40B4-BE49-F238E27FC236}">
              <a16:creationId xmlns:a16="http://schemas.microsoft.com/office/drawing/2014/main" id="{00000000-0008-0000-0800-00001B4C0000}"/>
            </a:ext>
          </a:extLst>
        </xdr:cNvPr>
        <xdr:cNvSpPr txBox="1">
          <a:spLocks noChangeArrowheads="1"/>
        </xdr:cNvSpPr>
      </xdr:nvSpPr>
      <xdr:spPr bwMode="auto">
        <a:xfrm>
          <a:off x="161925" y="438150"/>
          <a:ext cx="7620000" cy="552450"/>
        </a:xfrm>
        <a:prstGeom prst="rect">
          <a:avLst/>
        </a:prstGeom>
        <a:solidFill>
          <a:srgbClr xmlns:mc="http://schemas.openxmlformats.org/markup-compatibility/2006" xmlns:a14="http://schemas.microsoft.com/office/drawing/2010/main" val="99CCFF" mc:Ignorable="a14" a14:legacySpreadsheetColorIndex="44"/>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AU" sz="1000" b="0" i="0" u="none" strike="noStrike" baseline="0">
              <a:solidFill>
                <a:srgbClr val="000000"/>
              </a:solidFill>
              <a:latin typeface="Arial"/>
              <a:cs typeface="Arial"/>
            </a:rPr>
            <a:t>This applies to calculation of 'Sewer &amp; Water' headworks  for non-residential development which is based on fixtures  but to be used only when sanitary fixtures for the use are known accurately, and have certainty (e.g., existing use being redeveloped),  otherwise, there is no need to use this as in that case, GFA input in 'Sewer &amp; Water' is applicable.</a:t>
          </a:r>
        </a:p>
      </xdr:txBody>
    </xdr:sp>
    <xdr:clientData/>
  </xdr:twoCellAnchor>
  <xdr:twoCellAnchor>
    <xdr:from>
      <xdr:col>1</xdr:col>
      <xdr:colOff>794385</xdr:colOff>
      <xdr:row>39</xdr:row>
      <xdr:rowOff>66675</xdr:rowOff>
    </xdr:from>
    <xdr:to>
      <xdr:col>1</xdr:col>
      <xdr:colOff>1691707</xdr:colOff>
      <xdr:row>40</xdr:row>
      <xdr:rowOff>112493</xdr:rowOff>
    </xdr:to>
    <xdr:sp macro="" textlink="">
      <xdr:nvSpPr>
        <xdr:cNvPr id="19485" name="Text Box 29">
          <a:extLst>
            <a:ext uri="{FF2B5EF4-FFF2-40B4-BE49-F238E27FC236}">
              <a16:creationId xmlns:a16="http://schemas.microsoft.com/office/drawing/2014/main" id="{00000000-0008-0000-0800-00001D4C0000}"/>
            </a:ext>
          </a:extLst>
        </xdr:cNvPr>
        <xdr:cNvSpPr txBox="1">
          <a:spLocks noChangeArrowheads="1"/>
        </xdr:cNvSpPr>
      </xdr:nvSpPr>
      <xdr:spPr bwMode="auto">
        <a:xfrm>
          <a:off x="1000125" y="7239000"/>
          <a:ext cx="895350" cy="200025"/>
        </a:xfrm>
        <a:prstGeom prst="rect">
          <a:avLst/>
        </a:prstGeom>
        <a:solidFill>
          <a:srgbClr xmlns:mc="http://schemas.openxmlformats.org/markup-compatibility/2006" xmlns:a14="http://schemas.microsoft.com/office/drawing/2010/main" val="99CCFF" mc:Ignorable="a14" a14:legacySpreadsheetColorIndex="44"/>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0" anchor="t" upright="1"/>
        <a:lstStyle/>
        <a:p>
          <a:pPr algn="r" rtl="0">
            <a:defRPr sz="1000"/>
          </a:pPr>
          <a:r>
            <a:rPr lang="en-AU" sz="1000" b="0" i="0" u="none" strike="noStrike" baseline="0">
              <a:solidFill>
                <a:srgbClr val="000000"/>
              </a:solidFill>
              <a:latin typeface="Arial"/>
              <a:cs typeface="Arial"/>
            </a:rPr>
            <a:t>Now go to </a:t>
          </a:r>
        </a:p>
      </xdr:txBody>
    </xdr:sp>
    <xdr:clientData/>
  </xdr:twoCellAnchor>
  <xdr:twoCellAnchor>
    <xdr:from>
      <xdr:col>11</xdr:col>
      <xdr:colOff>577215</xdr:colOff>
      <xdr:row>12</xdr:row>
      <xdr:rowOff>28575</xdr:rowOff>
    </xdr:from>
    <xdr:to>
      <xdr:col>12</xdr:col>
      <xdr:colOff>567690</xdr:colOff>
      <xdr:row>15</xdr:row>
      <xdr:rowOff>38100</xdr:rowOff>
    </xdr:to>
    <xdr:sp macro="" textlink="">
      <xdr:nvSpPr>
        <xdr:cNvPr id="19489" name="AutoShape 33">
          <a:hlinkClick xmlns:r="http://schemas.openxmlformats.org/officeDocument/2006/relationships" r:id="rId2"/>
          <a:extLst>
            <a:ext uri="{FF2B5EF4-FFF2-40B4-BE49-F238E27FC236}">
              <a16:creationId xmlns:a16="http://schemas.microsoft.com/office/drawing/2014/main" id="{00000000-0008-0000-0800-0000214C0000}"/>
            </a:ext>
          </a:extLst>
        </xdr:cNvPr>
        <xdr:cNvSpPr>
          <a:spLocks noChangeArrowheads="1"/>
        </xdr:cNvSpPr>
      </xdr:nvSpPr>
      <xdr:spPr bwMode="auto">
        <a:xfrm>
          <a:off x="8963025" y="2209800"/>
          <a:ext cx="1152525" cy="552450"/>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2.xml"/><Relationship Id="rId3" Type="http://schemas.openxmlformats.org/officeDocument/2006/relationships/vmlDrawing" Target="../drawings/vmlDrawing3.vml"/><Relationship Id="rId7" Type="http://schemas.openxmlformats.org/officeDocument/2006/relationships/ctrlProp" Target="../ctrlProps/ctrlProp21.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0" Type="http://schemas.openxmlformats.org/officeDocument/2006/relationships/ctrlProp" Target="../ctrlProps/ctrlProp24.xml"/><Relationship Id="rId4" Type="http://schemas.openxmlformats.org/officeDocument/2006/relationships/ctrlProp" Target="../ctrlProps/ctrlProp18.xml"/><Relationship Id="rId9" Type="http://schemas.openxmlformats.org/officeDocument/2006/relationships/ctrlProp" Target="../ctrlProps/ctrlProp2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18" Type="http://schemas.openxmlformats.org/officeDocument/2006/relationships/ctrlProp" Target="../ctrlProps/ctrlProp40.xml"/><Relationship Id="rId3" Type="http://schemas.openxmlformats.org/officeDocument/2006/relationships/vmlDrawing" Target="../drawings/vmlDrawing4.vml"/><Relationship Id="rId21" Type="http://schemas.openxmlformats.org/officeDocument/2006/relationships/ctrlProp" Target="../ctrlProps/ctrlProp43.x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 Type="http://schemas.openxmlformats.org/officeDocument/2006/relationships/drawing" Target="../drawings/drawing7.xml"/><Relationship Id="rId16" Type="http://schemas.openxmlformats.org/officeDocument/2006/relationships/ctrlProp" Target="../ctrlProps/ctrlProp38.xml"/><Relationship Id="rId20" Type="http://schemas.openxmlformats.org/officeDocument/2006/relationships/ctrlProp" Target="../ctrlProps/ctrlProp42.xml"/><Relationship Id="rId1" Type="http://schemas.openxmlformats.org/officeDocument/2006/relationships/printerSettings" Target="../printerSettings/printerSettings7.bin"/><Relationship Id="rId6" Type="http://schemas.openxmlformats.org/officeDocument/2006/relationships/ctrlProp" Target="../ctrlProps/ctrlProp28.xml"/><Relationship Id="rId11" Type="http://schemas.openxmlformats.org/officeDocument/2006/relationships/ctrlProp" Target="../ctrlProps/ctrlProp33.xml"/><Relationship Id="rId5" Type="http://schemas.openxmlformats.org/officeDocument/2006/relationships/ctrlProp" Target="../ctrlProps/ctrlProp27.xml"/><Relationship Id="rId15" Type="http://schemas.openxmlformats.org/officeDocument/2006/relationships/ctrlProp" Target="../ctrlProps/ctrlProp37.xml"/><Relationship Id="rId23" Type="http://schemas.openxmlformats.org/officeDocument/2006/relationships/ctrlProp" Target="../ctrlProps/ctrlProp45.xml"/><Relationship Id="rId10" Type="http://schemas.openxmlformats.org/officeDocument/2006/relationships/ctrlProp" Target="../ctrlProps/ctrlProp32.xml"/><Relationship Id="rId19" Type="http://schemas.openxmlformats.org/officeDocument/2006/relationships/ctrlProp" Target="../ctrlProps/ctrlProp41.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2:O45"/>
  <sheetViews>
    <sheetView showGridLines="0" tabSelected="1" zoomScale="115" zoomScaleNormal="115" workbookViewId="0">
      <selection activeCell="B7" sqref="B7"/>
    </sheetView>
  </sheetViews>
  <sheetFormatPr defaultRowHeight="12.75" x14ac:dyDescent="0.2"/>
  <cols>
    <col min="1" max="1" width="2.140625" style="32" customWidth="1"/>
    <col min="2" max="2" width="2.85546875" style="32" customWidth="1"/>
    <col min="3" max="11" width="9.140625" style="32"/>
    <col min="12" max="12" width="33.28515625" style="32" customWidth="1"/>
    <col min="13" max="16384" width="9.140625" style="32"/>
  </cols>
  <sheetData>
    <row r="2" spans="2:12" x14ac:dyDescent="0.2">
      <c r="B2" s="32" t="s">
        <v>145</v>
      </c>
    </row>
    <row r="4" spans="2:12" ht="30" x14ac:dyDescent="0.4">
      <c r="B4" s="33" t="s">
        <v>144</v>
      </c>
    </row>
    <row r="5" spans="2:12" ht="23.25" x14ac:dyDescent="0.35">
      <c r="B5" s="34" t="s">
        <v>146</v>
      </c>
    </row>
    <row r="6" spans="2:12" ht="17.25" customHeight="1" x14ac:dyDescent="0.35">
      <c r="B6" s="34"/>
    </row>
    <row r="7" spans="2:12" ht="15" x14ac:dyDescent="0.2">
      <c r="B7" s="35" t="str">
        <f>+"Version "&amp;INDEX(Amendments!$A$2:$A$52,MATCH(MAX(Amendments!$B$2:$B$52),Amendments!$B$2:$B$52,0))</f>
        <v>Version 6.48</v>
      </c>
      <c r="L7" s="36"/>
    </row>
    <row r="9" spans="2:12" x14ac:dyDescent="0.2">
      <c r="B9" s="32" t="s">
        <v>425</v>
      </c>
    </row>
    <row r="10" spans="2:12" x14ac:dyDescent="0.2">
      <c r="B10" s="366" t="s">
        <v>535</v>
      </c>
    </row>
    <row r="12" spans="2:12" x14ac:dyDescent="0.2">
      <c r="B12" s="307" t="s">
        <v>444</v>
      </c>
    </row>
    <row r="13" spans="2:12" x14ac:dyDescent="0.2">
      <c r="B13" s="32" t="s">
        <v>445</v>
      </c>
    </row>
    <row r="14" spans="2:12" x14ac:dyDescent="0.2">
      <c r="B14" s="32" t="s">
        <v>447</v>
      </c>
    </row>
    <row r="15" spans="2:12" x14ac:dyDescent="0.2">
      <c r="B15" s="32" t="s">
        <v>463</v>
      </c>
    </row>
    <row r="16" spans="2:12" x14ac:dyDescent="0.2">
      <c r="B16" s="32" t="s">
        <v>461</v>
      </c>
    </row>
    <row r="18" spans="2:2" x14ac:dyDescent="0.2">
      <c r="B18" s="307" t="s">
        <v>170</v>
      </c>
    </row>
    <row r="19" spans="2:2" x14ac:dyDescent="0.2">
      <c r="B19" s="32" t="s">
        <v>462</v>
      </c>
    </row>
    <row r="20" spans="2:2" x14ac:dyDescent="0.2">
      <c r="B20" s="32" t="s">
        <v>457</v>
      </c>
    </row>
    <row r="21" spans="2:2" x14ac:dyDescent="0.2">
      <c r="B21" s="32" t="s">
        <v>458</v>
      </c>
    </row>
    <row r="22" spans="2:2" x14ac:dyDescent="0.2">
      <c r="B22" s="32" t="s">
        <v>459</v>
      </c>
    </row>
    <row r="23" spans="2:2" x14ac:dyDescent="0.2">
      <c r="B23" s="308" t="s">
        <v>449</v>
      </c>
    </row>
    <row r="24" spans="2:2" x14ac:dyDescent="0.2">
      <c r="B24" s="32" t="s">
        <v>460</v>
      </c>
    </row>
    <row r="26" spans="2:2" x14ac:dyDescent="0.2">
      <c r="B26" s="307" t="s">
        <v>171</v>
      </c>
    </row>
    <row r="27" spans="2:2" x14ac:dyDescent="0.2">
      <c r="B27" s="32" t="s">
        <v>441</v>
      </c>
    </row>
    <row r="28" spans="2:2" x14ac:dyDescent="0.2">
      <c r="B28" s="32" t="s">
        <v>442</v>
      </c>
    </row>
    <row r="29" spans="2:2" x14ac:dyDescent="0.2">
      <c r="B29" s="32" t="s">
        <v>443</v>
      </c>
    </row>
    <row r="30" spans="2:2" x14ac:dyDescent="0.2">
      <c r="B30" s="32" t="s">
        <v>446</v>
      </c>
    </row>
    <row r="31" spans="2:2" x14ac:dyDescent="0.2">
      <c r="B31" s="32" t="s">
        <v>450</v>
      </c>
    </row>
    <row r="32" spans="2:2" x14ac:dyDescent="0.2">
      <c r="B32" s="32" t="s">
        <v>448</v>
      </c>
    </row>
    <row r="34" spans="2:15" ht="13.5" customHeight="1" x14ac:dyDescent="0.2">
      <c r="B34" s="307" t="s">
        <v>196</v>
      </c>
    </row>
    <row r="35" spans="2:15" ht="36" customHeight="1" x14ac:dyDescent="0.2">
      <c r="B35" s="390" t="s">
        <v>456</v>
      </c>
      <c r="C35" s="390"/>
      <c r="D35" s="390"/>
      <c r="E35" s="390"/>
      <c r="F35" s="390"/>
      <c r="G35" s="390"/>
      <c r="H35" s="390"/>
      <c r="I35" s="390"/>
      <c r="J35" s="390"/>
      <c r="K35" s="390"/>
      <c r="L35" s="390"/>
      <c r="M35" s="390"/>
      <c r="N35" s="390"/>
      <c r="O35" s="390"/>
    </row>
    <row r="37" spans="2:15" x14ac:dyDescent="0.2">
      <c r="B37" s="32" t="s">
        <v>451</v>
      </c>
    </row>
    <row r="39" spans="2:15" x14ac:dyDescent="0.2">
      <c r="B39" s="32" t="s">
        <v>452</v>
      </c>
    </row>
    <row r="40" spans="2:15" x14ac:dyDescent="0.2">
      <c r="B40" s="32" t="s">
        <v>453</v>
      </c>
    </row>
    <row r="41" spans="2:15" ht="18" customHeight="1" x14ac:dyDescent="0.2"/>
    <row r="42" spans="2:15" x14ac:dyDescent="0.2">
      <c r="B42" s="32" t="s">
        <v>454</v>
      </c>
    </row>
    <row r="43" spans="2:15" x14ac:dyDescent="0.2">
      <c r="B43" s="32" t="s">
        <v>455</v>
      </c>
    </row>
    <row r="45" spans="2:15" ht="12.75" customHeight="1" x14ac:dyDescent="0.2"/>
  </sheetData>
  <sheetProtection algorithmName="SHA-512" hashValue="l2MLrZriRCIABEKv4Fm0WvHl3p3Frn/Kx1pxdKzIwlt/mK2JjjENTH40lWcgtlwRN5ricZD1cOKZmHVfObQsAg==" saltValue="inH8dD7QTCSSBVhsPz+mlg==" spinCount="100000" sheet="1" objects="1" scenarios="1"/>
  <mergeCells count="1">
    <mergeCell ref="B35:O35"/>
  </mergeCells>
  <phoneticPr fontId="3" type="noConversion"/>
  <pageMargins left="0.75" right="0.75" top="1" bottom="1" header="0.5" footer="0.5"/>
  <pageSetup paperSize="9" scale="5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Y39"/>
  <sheetViews>
    <sheetView showGridLines="0" zoomScale="75" zoomScaleNormal="75" zoomScaleSheetLayoutView="100" workbookViewId="0">
      <selection activeCell="O5" sqref="O5:O8"/>
    </sheetView>
  </sheetViews>
  <sheetFormatPr defaultRowHeight="20.100000000000001" customHeight="1" outlineLevelCol="1" x14ac:dyDescent="0.2"/>
  <cols>
    <col min="1" max="1" width="3" style="39" customWidth="1"/>
    <col min="2" max="2" width="6.7109375" style="39" customWidth="1"/>
    <col min="3" max="3" width="8" style="39" customWidth="1"/>
    <col min="4" max="4" width="14.28515625" style="39" customWidth="1"/>
    <col min="5" max="5" width="14.140625" style="39" customWidth="1"/>
    <col min="6" max="7" width="15.140625" style="39" customWidth="1"/>
    <col min="8" max="8" width="15.140625" style="39" hidden="1" customWidth="1" outlineLevel="1"/>
    <col min="9" max="9" width="15.140625" style="39" customWidth="1" collapsed="1"/>
    <col min="10" max="11" width="12.7109375" style="39" customWidth="1"/>
    <col min="12" max="12" width="9.42578125" style="39" customWidth="1"/>
    <col min="13" max="13" width="9.85546875" style="39" customWidth="1"/>
    <col min="14" max="14" width="9.5703125" style="39" customWidth="1"/>
    <col min="15" max="15" width="29.28515625" style="39" customWidth="1"/>
    <col min="16" max="16" width="4.7109375" style="39" customWidth="1"/>
    <col min="17" max="17" width="11.28515625" style="39" customWidth="1"/>
    <col min="18" max="18" width="16.42578125" style="39" customWidth="1"/>
    <col min="19" max="19" width="11.28515625" style="39" customWidth="1"/>
    <col min="20" max="20" width="7" style="39" customWidth="1"/>
    <col min="21" max="21" width="8.140625" style="39" customWidth="1"/>
    <col min="22" max="22" width="5.85546875" style="39" customWidth="1"/>
    <col min="23" max="23" width="6.28515625" style="39" customWidth="1"/>
    <col min="24" max="16384" width="9.140625" style="39"/>
  </cols>
  <sheetData>
    <row r="1" spans="1:19" ht="20.100000000000001" customHeight="1" x14ac:dyDescent="0.25">
      <c r="A1" s="253" t="s">
        <v>416</v>
      </c>
      <c r="B1" s="38"/>
      <c r="C1" s="38"/>
      <c r="D1" s="38"/>
      <c r="E1" s="38"/>
      <c r="F1" s="38"/>
      <c r="G1" s="38"/>
      <c r="H1" s="38"/>
      <c r="I1" s="38"/>
      <c r="J1" s="38"/>
      <c r="K1" s="38"/>
    </row>
    <row r="2" spans="1:19" ht="20.100000000000001" customHeight="1" x14ac:dyDescent="0.2">
      <c r="A2" s="38"/>
      <c r="B2" s="369" t="str">
        <f>Welcome!B7</f>
        <v>Version 6.48</v>
      </c>
      <c r="C2" s="38"/>
      <c r="D2" s="38"/>
      <c r="E2" s="38"/>
      <c r="F2" s="38"/>
      <c r="G2" s="38"/>
      <c r="H2" s="38"/>
      <c r="I2" s="38"/>
      <c r="J2" s="38"/>
      <c r="K2" s="38"/>
    </row>
    <row r="3" spans="1:19" ht="20.100000000000001" customHeight="1" x14ac:dyDescent="0.25">
      <c r="A3" s="38">
        <v>1</v>
      </c>
      <c r="B3" s="40" t="s">
        <v>172</v>
      </c>
      <c r="C3" s="40"/>
      <c r="D3" s="38"/>
      <c r="E3" s="38"/>
      <c r="F3" s="38"/>
      <c r="G3" s="38"/>
      <c r="H3" s="38"/>
      <c r="I3" s="38"/>
      <c r="J3" s="38"/>
      <c r="K3" s="38"/>
      <c r="L3" s="38">
        <v>2</v>
      </c>
      <c r="M3" s="40" t="s">
        <v>178</v>
      </c>
      <c r="N3" s="38"/>
      <c r="O3" s="38"/>
    </row>
    <row r="4" spans="1:19" ht="20.100000000000001" customHeight="1" x14ac:dyDescent="0.3">
      <c r="A4" s="38"/>
      <c r="B4" s="417" t="s">
        <v>154</v>
      </c>
      <c r="C4" s="418"/>
      <c r="D4" s="419"/>
      <c r="E4" s="417" t="s">
        <v>172</v>
      </c>
      <c r="F4" s="418"/>
      <c r="G4" s="418"/>
      <c r="H4" s="418"/>
      <c r="I4" s="418"/>
      <c r="J4" s="418"/>
      <c r="K4" s="419"/>
      <c r="L4" s="38"/>
      <c r="M4" s="411" t="s">
        <v>154</v>
      </c>
      <c r="N4" s="412"/>
      <c r="O4" s="21" t="s">
        <v>179</v>
      </c>
    </row>
    <row r="5" spans="1:19" ht="20.100000000000001" customHeight="1" x14ac:dyDescent="0.2">
      <c r="A5" s="38"/>
      <c r="B5" s="254" t="s">
        <v>173</v>
      </c>
      <c r="C5" s="255"/>
      <c r="D5" s="256"/>
      <c r="E5" s="391"/>
      <c r="F5" s="392"/>
      <c r="G5" s="392"/>
      <c r="H5" s="392"/>
      <c r="I5" s="392"/>
      <c r="J5" s="392"/>
      <c r="K5" s="393"/>
      <c r="L5" s="38"/>
      <c r="M5" s="413" t="s">
        <v>563</v>
      </c>
      <c r="N5" s="414"/>
      <c r="O5" s="387">
        <v>45352</v>
      </c>
    </row>
    <row r="6" spans="1:19" ht="20.100000000000001" customHeight="1" x14ac:dyDescent="0.2">
      <c r="A6" s="38"/>
      <c r="B6" s="257" t="s">
        <v>391</v>
      </c>
      <c r="C6" s="258"/>
      <c r="D6" s="259"/>
      <c r="E6" s="420"/>
      <c r="F6" s="392"/>
      <c r="G6" s="392"/>
      <c r="H6" s="392"/>
      <c r="I6" s="392"/>
      <c r="J6" s="392"/>
      <c r="K6" s="393"/>
      <c r="L6" s="38"/>
      <c r="M6" s="415" t="s">
        <v>564</v>
      </c>
      <c r="N6" s="416"/>
      <c r="O6" s="387">
        <v>45170</v>
      </c>
    </row>
    <row r="7" spans="1:19" ht="19.5" customHeight="1" x14ac:dyDescent="0.2">
      <c r="A7" s="38"/>
      <c r="B7" s="257" t="s">
        <v>392</v>
      </c>
      <c r="C7" s="258"/>
      <c r="D7" s="259"/>
      <c r="E7" s="396"/>
      <c r="F7" s="397"/>
      <c r="G7" s="397"/>
      <c r="H7" s="397"/>
      <c r="I7" s="397"/>
      <c r="J7" s="397"/>
      <c r="K7" s="398"/>
      <c r="L7" s="38"/>
      <c r="M7" s="415" t="s">
        <v>181</v>
      </c>
      <c r="N7" s="416"/>
      <c r="O7" s="388">
        <v>137</v>
      </c>
    </row>
    <row r="8" spans="1:19" ht="20.100000000000001" customHeight="1" x14ac:dyDescent="0.2">
      <c r="A8" s="38"/>
      <c r="B8" s="257" t="s">
        <v>174</v>
      </c>
      <c r="C8" s="258"/>
      <c r="D8" s="259"/>
      <c r="E8" s="391"/>
      <c r="F8" s="392"/>
      <c r="G8" s="392"/>
      <c r="H8" s="392"/>
      <c r="I8" s="392"/>
      <c r="J8" s="392"/>
      <c r="K8" s="393"/>
      <c r="L8" s="38"/>
      <c r="M8" s="415" t="s">
        <v>119</v>
      </c>
      <c r="N8" s="416"/>
      <c r="O8" s="389">
        <v>138.69999999999999</v>
      </c>
    </row>
    <row r="9" spans="1:19" ht="20.100000000000001" customHeight="1" x14ac:dyDescent="0.2">
      <c r="A9" s="38"/>
      <c r="B9" s="260" t="s">
        <v>175</v>
      </c>
      <c r="C9" s="261"/>
      <c r="D9" s="262"/>
      <c r="E9" s="391"/>
      <c r="F9" s="392"/>
      <c r="G9" s="392"/>
      <c r="H9" s="392"/>
      <c r="I9" s="392"/>
      <c r="J9" s="392"/>
      <c r="K9" s="393"/>
      <c r="M9" s="394" t="s">
        <v>415</v>
      </c>
      <c r="N9" s="395"/>
      <c r="O9" s="361">
        <v>1</v>
      </c>
    </row>
    <row r="10" spans="1:19" ht="20.100000000000001" customHeight="1" x14ac:dyDescent="0.2">
      <c r="A10" s="38"/>
      <c r="B10" s="260" t="s">
        <v>176</v>
      </c>
      <c r="C10" s="261"/>
      <c r="D10" s="262"/>
      <c r="E10" s="396"/>
      <c r="F10" s="397"/>
      <c r="G10" s="397"/>
      <c r="H10" s="397"/>
      <c r="I10" s="397"/>
      <c r="J10" s="397"/>
      <c r="K10" s="398"/>
      <c r="P10" s="44"/>
      <c r="Q10" s="44"/>
      <c r="R10" s="44"/>
    </row>
    <row r="11" spans="1:19" ht="20.100000000000001" customHeight="1" x14ac:dyDescent="0.2">
      <c r="A11" s="38"/>
      <c r="B11" s="260" t="s">
        <v>177</v>
      </c>
      <c r="C11" s="261"/>
      <c r="D11" s="262"/>
      <c r="E11" s="391"/>
      <c r="F11" s="392"/>
      <c r="G11" s="392"/>
      <c r="H11" s="392"/>
      <c r="I11" s="392"/>
      <c r="J11" s="392"/>
      <c r="K11" s="393"/>
    </row>
    <row r="12" spans="1:19" ht="20.100000000000001" customHeight="1" x14ac:dyDescent="0.2">
      <c r="A12" s="38"/>
      <c r="B12" s="38"/>
      <c r="C12" s="38"/>
      <c r="D12" s="38"/>
      <c r="E12" s="38"/>
      <c r="F12" s="38"/>
      <c r="G12" s="38"/>
      <c r="H12" s="38"/>
      <c r="I12" s="38"/>
      <c r="J12" s="38"/>
      <c r="K12" s="38"/>
    </row>
    <row r="13" spans="1:19" s="42" customFormat="1" ht="20.100000000000001" customHeight="1" x14ac:dyDescent="0.25">
      <c r="A13" s="44">
        <v>3</v>
      </c>
      <c r="B13" s="40" t="s">
        <v>182</v>
      </c>
      <c r="C13" s="45"/>
      <c r="D13" s="46"/>
      <c r="E13" s="46"/>
      <c r="F13" s="47"/>
      <c r="G13" s="47"/>
      <c r="H13" s="47"/>
      <c r="I13" s="47"/>
      <c r="J13" s="46"/>
      <c r="K13" s="47"/>
      <c r="S13" s="43"/>
    </row>
    <row r="14" spans="1:19" s="42" customFormat="1" ht="58.5" customHeight="1" x14ac:dyDescent="0.2">
      <c r="A14" s="44"/>
      <c r="B14" s="408" t="s">
        <v>182</v>
      </c>
      <c r="C14" s="409"/>
      <c r="D14" s="409"/>
      <c r="E14" s="410"/>
      <c r="F14" s="264" t="s">
        <v>412</v>
      </c>
      <c r="G14" s="263" t="s">
        <v>413</v>
      </c>
      <c r="H14" s="373" t="s">
        <v>539</v>
      </c>
      <c r="I14" s="401" t="s">
        <v>411</v>
      </c>
      <c r="J14" s="402"/>
      <c r="K14" s="264" t="s">
        <v>299</v>
      </c>
      <c r="M14" s="306"/>
      <c r="S14" s="43"/>
    </row>
    <row r="15" spans="1:19" s="42" customFormat="1" ht="18" customHeight="1" x14ac:dyDescent="0.2">
      <c r="A15" s="44"/>
      <c r="B15" s="403" t="str">
        <f>+'Sewer &amp; Water'!A1</f>
        <v>WATER AND SEWER</v>
      </c>
      <c r="C15" s="404"/>
      <c r="D15" s="404"/>
      <c r="E15" s="404"/>
      <c r="F15" s="265"/>
      <c r="G15" s="265"/>
      <c r="H15" s="265"/>
      <c r="I15" s="374"/>
      <c r="J15" s="266"/>
      <c r="K15" s="267"/>
      <c r="S15" s="43"/>
    </row>
    <row r="16" spans="1:19" s="42" customFormat="1" ht="18" customHeight="1" x14ac:dyDescent="0.3">
      <c r="A16" s="46"/>
      <c r="B16" s="268"/>
      <c r="C16" s="269" t="str">
        <f>+'Sewer &amp; Water'!C33</f>
        <v>(Sewer)</v>
      </c>
      <c r="D16" s="270"/>
      <c r="E16" s="269"/>
      <c r="F16" s="271">
        <f>+ROUND(IF($G$23=0,0,'SPRP Max'!$B$70/Summary!$G$23*Summary!G16),0)</f>
        <v>0</v>
      </c>
      <c r="G16" s="272">
        <f>MAX('Sewer &amp; Water'!B33,0)</f>
        <v>0</v>
      </c>
      <c r="H16" s="271">
        <f>+ROUND(IF($G$23=0,0,MIN($F$23:$G$23)*G16/$G$23),0)</f>
        <v>0</v>
      </c>
      <c r="I16" s="272">
        <f>IF(H16=MAX($H$16:$H$22),H16-($H$23-MIN($F$23,$G$23)),H16)</f>
        <v>0</v>
      </c>
      <c r="J16" s="273">
        <f>+'Sewer &amp; Water'!C35</f>
        <v>45352</v>
      </c>
      <c r="K16" s="274" t="s">
        <v>191</v>
      </c>
      <c r="L16" s="39"/>
      <c r="N16" s="39"/>
      <c r="S16" s="43"/>
    </row>
    <row r="17" spans="1:25" ht="18" customHeight="1" x14ac:dyDescent="0.3">
      <c r="A17" s="46"/>
      <c r="B17" s="260"/>
      <c r="C17" s="261" t="str">
        <f>+'Sewer &amp; Water'!C34</f>
        <v>(water)</v>
      </c>
      <c r="D17" s="270"/>
      <c r="E17" s="261"/>
      <c r="F17" s="271">
        <f>+ROUND(IF($G$23=0,0,'SPRP Max'!$B$70/Summary!$G$23*Summary!G17),0)</f>
        <v>0</v>
      </c>
      <c r="G17" s="275">
        <f>MAX('Sewer &amp; Water'!B34,0)</f>
        <v>0</v>
      </c>
      <c r="H17" s="375">
        <f>+ROUND(IF($G$23=0,0,MIN($F$23:$G$23)*G17/$G$23),0)</f>
        <v>0</v>
      </c>
      <c r="I17" s="275">
        <f t="shared" ref="I17:I22" si="0">IF(H17=MAX($H$16:$H$22),H17-($H$23-MIN($F$23,$G$23)),H17)</f>
        <v>0</v>
      </c>
      <c r="J17" s="276">
        <f>+J16</f>
        <v>45352</v>
      </c>
      <c r="K17" s="277" t="s">
        <v>192</v>
      </c>
      <c r="S17" s="48"/>
      <c r="U17" s="49"/>
      <c r="W17" s="49"/>
      <c r="Y17" s="49"/>
    </row>
    <row r="18" spans="1:25" ht="18" customHeight="1" x14ac:dyDescent="0.3">
      <c r="A18" s="38"/>
      <c r="B18" s="405" t="str">
        <f>+Park!A1</f>
        <v>PARK</v>
      </c>
      <c r="C18" s="406"/>
      <c r="D18" s="406"/>
      <c r="E18" s="407"/>
      <c r="F18" s="278">
        <f>+ROUND(IF($G$23=0,0,'SPRP Max'!$B$70/Summary!$G$23*Summary!G18),0)</f>
        <v>0</v>
      </c>
      <c r="G18" s="279">
        <f>MAX(Park!B19,0)</f>
        <v>0</v>
      </c>
      <c r="H18" s="376">
        <f>+ROUND(IF($G$23=0,0,MIN($F$23:$G$23)*G18/$G$23),0)</f>
        <v>0</v>
      </c>
      <c r="I18" s="280">
        <f t="shared" si="0"/>
        <v>0</v>
      </c>
      <c r="J18" s="281">
        <f>+Park!C19</f>
        <v>45352</v>
      </c>
      <c r="K18" s="282" t="s">
        <v>193</v>
      </c>
      <c r="L18" s="41"/>
      <c r="N18" s="41"/>
      <c r="O18" s="41"/>
    </row>
    <row r="19" spans="1:25" ht="18" customHeight="1" x14ac:dyDescent="0.3">
      <c r="A19" s="38"/>
      <c r="B19" s="403" t="str">
        <f>+Roads!A1</f>
        <v>TRANSPORT (ROADS)</v>
      </c>
      <c r="C19" s="404"/>
      <c r="D19" s="404"/>
      <c r="E19" s="404"/>
      <c r="F19" s="283"/>
      <c r="G19" s="284"/>
      <c r="H19" s="283"/>
      <c r="I19" s="284">
        <f t="shared" si="0"/>
        <v>0</v>
      </c>
      <c r="J19" s="285"/>
      <c r="K19" s="286"/>
    </row>
    <row r="20" spans="1:25" ht="18" customHeight="1" x14ac:dyDescent="0.3">
      <c r="A20" s="38"/>
      <c r="B20" s="287"/>
      <c r="C20" s="269" t="str">
        <f>+Roads!C34</f>
        <v>TCC Works</v>
      </c>
      <c r="D20" s="288"/>
      <c r="E20" s="288"/>
      <c r="F20" s="271">
        <f>+ROUND(IF($G$23=0,0,'SPRP Max'!$B$70/Summary!$G$23*Summary!G20),0)</f>
        <v>0</v>
      </c>
      <c r="G20" s="272">
        <f>+Roads!B34</f>
        <v>0</v>
      </c>
      <c r="H20" s="271">
        <f>+ROUND(IF($G$23=0,0,MIN($F$23:$G$23)*G20/$G$23),0)</f>
        <v>0</v>
      </c>
      <c r="I20" s="272">
        <f t="shared" si="0"/>
        <v>0</v>
      </c>
      <c r="J20" s="273">
        <f>+Roads!L29</f>
        <v>45352</v>
      </c>
      <c r="K20" s="274" t="str">
        <f>+Roads!M29</f>
        <v xml:space="preserve"> </v>
      </c>
    </row>
    <row r="21" spans="1:25" ht="18" customHeight="1" x14ac:dyDescent="0.3">
      <c r="A21" s="38"/>
      <c r="B21" s="287"/>
      <c r="C21" s="269" t="str">
        <f>+Roads!C35</f>
        <v>TCC Land</v>
      </c>
      <c r="D21" s="288"/>
      <c r="E21" s="288"/>
      <c r="F21" s="271">
        <f>+ROUND(IF($G$23=0,0,'SPRP Max'!$B$70/Summary!$G$23*Summary!G21),0)</f>
        <v>0</v>
      </c>
      <c r="G21" s="272">
        <f>+Roads!B35</f>
        <v>0</v>
      </c>
      <c r="H21" s="271">
        <f>+ROUND(IF($G$23=0,0,MIN($F$23:$G$23)*G21/$G$23),0)</f>
        <v>0</v>
      </c>
      <c r="I21" s="272">
        <f t="shared" si="0"/>
        <v>0</v>
      </c>
      <c r="J21" s="273">
        <f>+Roads!L30</f>
        <v>45352</v>
      </c>
      <c r="K21" s="274" t="str">
        <f>+Roads!M30</f>
        <v xml:space="preserve"> </v>
      </c>
    </row>
    <row r="22" spans="1:25" ht="18" customHeight="1" x14ac:dyDescent="0.3">
      <c r="A22" s="38"/>
      <c r="B22" s="403" t="str">
        <f>+Stormwater!A1</f>
        <v>STORMWATER</v>
      </c>
      <c r="C22" s="404"/>
      <c r="D22" s="404"/>
      <c r="E22" s="404"/>
      <c r="F22" s="278">
        <f>+ROUND(IF($G$23=0,0,'SPRP Max'!$B$70/Summary!$G$23*Summary!G22),0)</f>
        <v>0</v>
      </c>
      <c r="G22" s="290">
        <f>MAX(Stormwater!B30,0)</f>
        <v>0</v>
      </c>
      <c r="H22" s="278">
        <f>+ROUND(IF($G$23=0,0,MIN($F$23:$G$23)*G22/$G$23),0)</f>
        <v>0</v>
      </c>
      <c r="I22" s="290">
        <f t="shared" si="0"/>
        <v>0</v>
      </c>
      <c r="J22" s="291">
        <f>+Stormwater!C30</f>
        <v>45352</v>
      </c>
      <c r="K22" s="292">
        <f>+Stormwater!K26</f>
        <v>0</v>
      </c>
      <c r="L22" s="41"/>
      <c r="N22" s="41"/>
      <c r="O22" s="41"/>
      <c r="P22" s="41"/>
      <c r="S22" s="48"/>
    </row>
    <row r="23" spans="1:25" ht="18" customHeight="1" x14ac:dyDescent="0.3">
      <c r="A23" s="38"/>
      <c r="B23" s="289" t="s">
        <v>156</v>
      </c>
      <c r="C23" s="258"/>
      <c r="D23" s="258"/>
      <c r="E23" s="259"/>
      <c r="F23" s="293">
        <f>ROUND(SUM(F16:F22),0)</f>
        <v>0</v>
      </c>
      <c r="G23" s="293">
        <f>ROUND(SUM(G15:G22),0)</f>
        <v>0</v>
      </c>
      <c r="H23" s="377">
        <f>ROUND(SUM(H15:H22),0)</f>
        <v>0</v>
      </c>
      <c r="I23" s="293">
        <f>ROUND(SUM(I16:I22),0)</f>
        <v>0</v>
      </c>
      <c r="J23" s="262"/>
      <c r="K23" s="282"/>
      <c r="L23" s="41"/>
      <c r="N23" s="41"/>
      <c r="O23" s="41"/>
      <c r="P23" s="41"/>
      <c r="S23" s="48"/>
      <c r="U23" s="49"/>
    </row>
    <row r="24" spans="1:25" ht="14.25" x14ac:dyDescent="0.2">
      <c r="A24" s="38"/>
      <c r="B24" s="38"/>
      <c r="C24" s="38"/>
      <c r="D24" s="38"/>
      <c r="E24" s="38"/>
      <c r="F24" s="38"/>
      <c r="G24" s="38"/>
      <c r="H24" s="38"/>
      <c r="I24" s="372"/>
      <c r="J24" s="38"/>
      <c r="K24" s="38"/>
      <c r="L24" s="41"/>
      <c r="M24" s="41"/>
      <c r="N24" s="41"/>
      <c r="O24" s="41"/>
      <c r="P24" s="41"/>
      <c r="S24" s="48"/>
      <c r="U24" s="49"/>
    </row>
    <row r="25" spans="1:25" ht="14.25" x14ac:dyDescent="0.2">
      <c r="A25" s="38"/>
      <c r="B25" s="50"/>
      <c r="C25" s="38"/>
      <c r="D25" s="38"/>
      <c r="E25" s="38"/>
      <c r="F25" s="38"/>
      <c r="G25" s="38"/>
      <c r="H25" s="38"/>
      <c r="I25" s="38"/>
      <c r="J25" s="38"/>
      <c r="K25" s="38"/>
      <c r="L25" s="51"/>
      <c r="M25" s="51"/>
      <c r="N25" s="51"/>
      <c r="O25" s="51"/>
      <c r="P25" s="51"/>
      <c r="S25" s="48"/>
      <c r="U25" s="49"/>
    </row>
    <row r="26" spans="1:25" ht="15" x14ac:dyDescent="0.25">
      <c r="A26" s="38"/>
      <c r="B26" s="172"/>
      <c r="C26" s="173"/>
      <c r="D26" s="173"/>
      <c r="E26" s="173"/>
      <c r="F26" s="173"/>
      <c r="G26" s="173"/>
      <c r="H26" s="173"/>
      <c r="I26" s="173"/>
      <c r="J26" s="173"/>
      <c r="K26" s="173"/>
      <c r="L26" s="52"/>
      <c r="M26" s="52"/>
      <c r="N26" s="52"/>
      <c r="O26" s="52"/>
      <c r="P26" s="52"/>
      <c r="S26" s="48"/>
    </row>
    <row r="27" spans="1:25" ht="78" customHeight="1" x14ac:dyDescent="0.2">
      <c r="A27" s="174"/>
      <c r="B27" s="399"/>
      <c r="C27" s="400"/>
      <c r="D27" s="400"/>
      <c r="E27" s="400"/>
      <c r="F27" s="400"/>
      <c r="G27" s="400"/>
      <c r="H27" s="400"/>
      <c r="I27" s="400"/>
      <c r="J27" s="400"/>
      <c r="K27" s="400"/>
      <c r="S27" s="53"/>
    </row>
    <row r="28" spans="1:25" ht="66.75" customHeight="1" x14ac:dyDescent="0.2">
      <c r="A28" s="174"/>
      <c r="B28" s="399"/>
      <c r="C28" s="400"/>
      <c r="D28" s="400"/>
      <c r="E28" s="400"/>
      <c r="F28" s="400"/>
      <c r="G28" s="400"/>
      <c r="H28" s="400"/>
      <c r="I28" s="400"/>
      <c r="J28" s="400"/>
      <c r="K28" s="400"/>
    </row>
    <row r="29" spans="1:25" ht="22.5" customHeight="1" x14ac:dyDescent="0.2">
      <c r="A29" s="38"/>
      <c r="B29" s="38"/>
      <c r="D29" s="38"/>
      <c r="E29" s="38"/>
      <c r="F29" s="38"/>
      <c r="G29" s="38"/>
      <c r="H29" s="38"/>
      <c r="I29" s="38"/>
      <c r="J29" s="38"/>
      <c r="K29" s="38"/>
    </row>
    <row r="30" spans="1:25" ht="20.100000000000001" customHeight="1" x14ac:dyDescent="0.2">
      <c r="A30" s="38"/>
      <c r="B30" s="38"/>
      <c r="C30" s="178"/>
      <c r="D30" s="178"/>
      <c r="E30" s="178"/>
      <c r="F30" s="178"/>
      <c r="G30" s="178"/>
      <c r="H30" s="178"/>
      <c r="I30" s="178"/>
      <c r="J30" s="178"/>
      <c r="K30" s="178"/>
    </row>
    <row r="31" spans="1:25" ht="20.100000000000001" customHeight="1" x14ac:dyDescent="0.2">
      <c r="A31" s="38"/>
      <c r="B31" s="38"/>
      <c r="C31" s="38"/>
      <c r="D31" s="38"/>
      <c r="E31" s="38"/>
      <c r="F31" s="38"/>
      <c r="G31" s="38"/>
      <c r="H31" s="38"/>
      <c r="I31" s="38"/>
      <c r="J31" s="38"/>
      <c r="K31" s="38"/>
    </row>
    <row r="32" spans="1:25" ht="20.100000000000001" customHeight="1" x14ac:dyDescent="0.2">
      <c r="A32" s="38"/>
      <c r="B32" s="38"/>
      <c r="C32" s="38"/>
      <c r="D32" s="38"/>
      <c r="E32" s="38"/>
      <c r="F32" s="38"/>
      <c r="G32" s="38"/>
      <c r="H32" s="38"/>
      <c r="I32" s="38"/>
      <c r="J32" s="38"/>
      <c r="K32" s="38"/>
    </row>
    <row r="33" spans="1:11" ht="20.100000000000001" customHeight="1" x14ac:dyDescent="0.2">
      <c r="A33" s="38"/>
      <c r="B33" s="38"/>
      <c r="C33" s="38"/>
      <c r="D33" s="38"/>
      <c r="E33" s="38"/>
      <c r="F33" s="38"/>
      <c r="G33" s="38"/>
      <c r="H33" s="38"/>
      <c r="I33" s="38"/>
      <c r="J33" s="38"/>
      <c r="K33" s="38"/>
    </row>
    <row r="34" spans="1:11" ht="20.100000000000001" customHeight="1" x14ac:dyDescent="0.2">
      <c r="A34" s="38"/>
      <c r="B34" s="38"/>
      <c r="C34" s="38"/>
      <c r="D34" s="38"/>
      <c r="E34" s="38"/>
      <c r="F34" s="38"/>
      <c r="G34" s="38"/>
      <c r="H34" s="38"/>
      <c r="I34" s="38"/>
      <c r="J34" s="38"/>
      <c r="K34" s="38"/>
    </row>
    <row r="35" spans="1:11" ht="20.100000000000001" customHeight="1" x14ac:dyDescent="0.2">
      <c r="A35" s="38"/>
      <c r="B35" s="38"/>
      <c r="C35" s="38"/>
      <c r="D35" s="38"/>
      <c r="E35" s="38"/>
      <c r="F35" s="38"/>
      <c r="G35" s="38"/>
      <c r="H35" s="38"/>
      <c r="I35" s="38"/>
      <c r="J35" s="38"/>
      <c r="K35" s="38"/>
    </row>
    <row r="36" spans="1:11" ht="20.100000000000001" customHeight="1" x14ac:dyDescent="0.2">
      <c r="A36" s="38"/>
      <c r="B36" s="38"/>
      <c r="C36" s="38"/>
      <c r="D36" s="38"/>
      <c r="E36" s="38"/>
      <c r="F36" s="38"/>
      <c r="G36" s="38"/>
      <c r="H36" s="38"/>
      <c r="I36" s="38"/>
      <c r="J36" s="38"/>
      <c r="K36" s="38"/>
    </row>
    <row r="37" spans="1:11" ht="20.100000000000001" customHeight="1" x14ac:dyDescent="0.2">
      <c r="A37" s="38"/>
      <c r="B37" s="38"/>
      <c r="C37" s="38"/>
      <c r="D37" s="38"/>
      <c r="E37" s="38"/>
      <c r="F37" s="38"/>
      <c r="G37" s="38"/>
      <c r="H37" s="38"/>
      <c r="I37" s="38"/>
      <c r="J37" s="38"/>
      <c r="K37" s="38"/>
    </row>
    <row r="38" spans="1:11" ht="20.100000000000001" customHeight="1" x14ac:dyDescent="0.2">
      <c r="A38" s="38"/>
      <c r="B38" s="38"/>
      <c r="C38" s="38"/>
      <c r="D38" s="38"/>
      <c r="E38" s="38"/>
      <c r="F38" s="38"/>
      <c r="G38" s="38"/>
      <c r="H38" s="38"/>
      <c r="I38" s="38"/>
      <c r="J38" s="38"/>
      <c r="K38" s="38"/>
    </row>
    <row r="39" spans="1:11" ht="20.100000000000001" customHeight="1" x14ac:dyDescent="0.2">
      <c r="A39" s="38"/>
      <c r="B39" s="38"/>
      <c r="C39" s="38"/>
      <c r="D39" s="38"/>
      <c r="E39" s="38"/>
      <c r="F39" s="38"/>
      <c r="G39" s="38"/>
      <c r="H39" s="38"/>
      <c r="I39" s="38"/>
      <c r="J39" s="38"/>
      <c r="K39" s="38"/>
    </row>
  </sheetData>
  <sheetProtection algorithmName="SHA-512" hashValue="8fxy3g3oHqHAf91EVd+CZTVK8XoAZlSdthllU9GJwke82SCiFpqwnCySg+baenF87iy/xRJcUUf02AiLerPf4Q==" saltValue="IcG+Ch+IZYBSk/0E8OCR2A==" spinCount="100000" sheet="1" objects="1" scenarios="1"/>
  <mergeCells count="23">
    <mergeCell ref="B4:D4"/>
    <mergeCell ref="E4:K4"/>
    <mergeCell ref="E5:K5"/>
    <mergeCell ref="E6:K6"/>
    <mergeCell ref="E7:K7"/>
    <mergeCell ref="M4:N4"/>
    <mergeCell ref="E8:K8"/>
    <mergeCell ref="M5:N5"/>
    <mergeCell ref="M7:N7"/>
    <mergeCell ref="M8:N8"/>
    <mergeCell ref="M6:N6"/>
    <mergeCell ref="E11:K11"/>
    <mergeCell ref="M9:N9"/>
    <mergeCell ref="E9:K9"/>
    <mergeCell ref="E10:K10"/>
    <mergeCell ref="B28:K28"/>
    <mergeCell ref="I14:J14"/>
    <mergeCell ref="B27:K27"/>
    <mergeCell ref="B19:E19"/>
    <mergeCell ref="B22:E22"/>
    <mergeCell ref="B15:E15"/>
    <mergeCell ref="B18:E18"/>
    <mergeCell ref="B14:E14"/>
  </mergeCells>
  <phoneticPr fontId="3" type="noConversion"/>
  <pageMargins left="0.74803149606299213" right="0.74803149606299213" top="0.98425196850393704" bottom="0.98425196850393704" header="0.51181102362204722" footer="0.51181102362204722"/>
  <pageSetup paperSize="9" scale="95" orientation="landscape" blackAndWhite="1"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Z145"/>
  <sheetViews>
    <sheetView showGridLines="0" zoomScale="80" zoomScaleNormal="80" workbookViewId="0">
      <selection activeCell="F9" sqref="F9"/>
    </sheetView>
  </sheetViews>
  <sheetFormatPr defaultRowHeight="12.75" x14ac:dyDescent="0.2"/>
  <cols>
    <col min="1" max="1" width="3.140625" style="32" customWidth="1"/>
    <col min="2" max="2" width="15.5703125" style="32" customWidth="1"/>
    <col min="3" max="3" width="13" style="32" customWidth="1"/>
    <col min="4" max="4" width="6.42578125" style="32" customWidth="1"/>
    <col min="5" max="5" width="8" style="32" customWidth="1"/>
    <col min="6" max="6" width="7.85546875" style="32" customWidth="1"/>
    <col min="7" max="7" width="9.42578125" style="32" customWidth="1"/>
    <col min="8" max="8" width="8.28515625" style="32" customWidth="1"/>
    <col min="9" max="9" width="8" style="32" customWidth="1"/>
    <col min="10" max="10" width="10.7109375" style="32" customWidth="1"/>
    <col min="11" max="11" width="24.140625" style="32" customWidth="1"/>
    <col min="12" max="12" width="8.85546875" style="32" customWidth="1"/>
    <col min="13" max="13" width="12.42578125" style="32" customWidth="1"/>
    <col min="14" max="16" width="14.28515625" style="32" customWidth="1"/>
    <col min="17" max="17" width="8.28515625" style="32" customWidth="1"/>
    <col min="18" max="18" width="7.5703125" style="32" customWidth="1"/>
    <col min="19" max="19" width="8.7109375" style="32" customWidth="1"/>
    <col min="20" max="20" width="17.42578125" style="32" customWidth="1"/>
    <col min="21" max="22" width="9.140625" style="32"/>
    <col min="23" max="23" width="10.42578125" style="32" customWidth="1"/>
    <col min="24" max="24" width="6.28515625" style="32" hidden="1" customWidth="1"/>
    <col min="25" max="25" width="10.85546875" style="32" hidden="1" customWidth="1"/>
    <col min="26" max="26" width="9.140625" style="32" hidden="1" customWidth="1"/>
    <col min="27" max="32" width="9.140625" style="32"/>
    <col min="33" max="33" width="16.85546875" style="32" customWidth="1"/>
    <col min="34" max="34" width="10.28515625" style="32" customWidth="1"/>
    <col min="35" max="16384" width="9.140625" style="32"/>
  </cols>
  <sheetData>
    <row r="1" spans="1:26" ht="15.75" x14ac:dyDescent="0.25">
      <c r="A1" s="101" t="s">
        <v>390</v>
      </c>
      <c r="Q1" s="36"/>
    </row>
    <row r="2" spans="1:26" ht="15.75" x14ac:dyDescent="0.25">
      <c r="A2" s="101"/>
      <c r="Q2" s="36"/>
    </row>
    <row r="3" spans="1:26" ht="15.75" x14ac:dyDescent="0.25">
      <c r="A3" s="101"/>
      <c r="Q3" s="36"/>
    </row>
    <row r="4" spans="1:26" ht="15.75" x14ac:dyDescent="0.25">
      <c r="A4" s="101"/>
      <c r="Q4" s="36"/>
    </row>
    <row r="5" spans="1:26" ht="15.75" x14ac:dyDescent="0.25">
      <c r="A5" s="101"/>
      <c r="Q5" s="36"/>
    </row>
    <row r="6" spans="1:26" ht="12.75" customHeight="1" x14ac:dyDescent="0.2"/>
    <row r="7" spans="1:26" x14ac:dyDescent="0.2">
      <c r="A7" s="55" t="s">
        <v>135</v>
      </c>
      <c r="B7" s="56" t="s">
        <v>419</v>
      </c>
      <c r="G7" s="54"/>
      <c r="H7" s="54"/>
      <c r="I7" s="54"/>
      <c r="J7" s="54"/>
      <c r="K7" s="54"/>
    </row>
    <row r="8" spans="1:26" x14ac:dyDescent="0.2">
      <c r="B8" s="428" t="s">
        <v>123</v>
      </c>
      <c r="C8" s="430"/>
      <c r="D8" s="430"/>
      <c r="E8" s="429"/>
      <c r="F8" s="357" t="s">
        <v>124</v>
      </c>
      <c r="G8" s="428" t="s">
        <v>125</v>
      </c>
      <c r="H8" s="429"/>
      <c r="I8" s="428" t="s">
        <v>466</v>
      </c>
      <c r="J8" s="430"/>
      <c r="K8" s="429"/>
      <c r="L8" s="7" t="s">
        <v>140</v>
      </c>
    </row>
    <row r="9" spans="1:26" ht="15" customHeight="1" x14ac:dyDescent="0.2">
      <c r="B9" s="77"/>
      <c r="E9" s="60"/>
      <c r="F9" s="309"/>
      <c r="G9" s="423" t="str">
        <f>INDEX($E$79:$E$125,$X9)</f>
        <v xml:space="preserve"> </v>
      </c>
      <c r="H9" s="424"/>
      <c r="I9" s="318" t="str">
        <f>IF($G9=" ","",IF($G9="TBA","",IF($G9="N/A","",IF(INDEX($B$79:$B$125,$X9)="Child Care Centre","21 + 7.54",IF(INDEX($B$79:$B$125,$X9)="Educational Establishment","9 + 5.07",IF($G9="100m2  GFA",INDEX($G$79:$G$125,$X9),IF($G9="fixture unit","1",INDEX($J$79:$J$125,$X9))))))))</f>
        <v/>
      </c>
      <c r="J9" s="425" t="str">
        <f>IF($G9=" ","",IF($G9="TBA*","",IF($G9="N/A","",IF($G9="100m2  GFA","f.u./unit @ 1 EP/5 f.u. or part thereof",IF($G9="fixture unit","EP/5 f.u. or part thereof","EP/unit")))))</f>
        <v/>
      </c>
      <c r="K9" s="424"/>
      <c r="L9" s="317" t="str">
        <f>IF($G9=" ","",IF($G9="TBA*","",IF($G9="N/A","",IF(INDEX($B$79:$B$125,$X9)="Child Care Centre",ROUNDUP((21+7.54*$F9)/5,0),IF(INDEX($B$79:$B$125,$X9)="Educational Establishment",ROUNDUP((9+5.07*$F9)/5,0),IF($G9="100m2  GFA",ROUNDUP($F9*$I9/5,0),IF($G9="fixture unit",ROUNDUP($F9/5,0),$I9*$F9)))))))</f>
        <v/>
      </c>
      <c r="X9" s="57">
        <v>1</v>
      </c>
      <c r="Y9" s="180" t="str">
        <f>INDEX($B$79:$B$125,X9)</f>
        <v xml:space="preserve"> </v>
      </c>
      <c r="Z9" s="32" t="str">
        <f>+I9</f>
        <v/>
      </c>
    </row>
    <row r="10" spans="1:26" ht="15" customHeight="1" x14ac:dyDescent="0.2">
      <c r="B10" s="77"/>
      <c r="E10" s="60"/>
      <c r="F10" s="309"/>
      <c r="G10" s="423" t="str">
        <f>INDEX($E$79:$E$125,$X10)</f>
        <v xml:space="preserve"> </v>
      </c>
      <c r="H10" s="424"/>
      <c r="I10" s="318" t="str">
        <f>IF($G10=" ","",IF($G10="TBA","",IF($G10="N/A","",IF(INDEX($B$79:$B$125,$X10)="Child Care Centre","21 + 7.54",IF(INDEX($B$79:$B$125,$X10)="Educational Establishment","9 + 5.07",IF($G10="100m2  GFA",INDEX($G$79:$G$125,$X10),IF($G10="fixture unit","1",INDEX($J$79:$J$125,$X10))))))))</f>
        <v/>
      </c>
      <c r="J10" s="425" t="str">
        <f>IF($G10=" ","",IF($G10="TBA*","",IF($G10="N/A","",IF($G10="100m2  GFA","f.u./unit @ 1 EP/5 f.u. or part thereof",IF($G10="fixture unit","EP/5 f.u. or part thereof","EP/unit")))))</f>
        <v/>
      </c>
      <c r="K10" s="424"/>
      <c r="L10" s="317" t="str">
        <f>IF($G10=" ","",IF($G10="TBA*","",IF($G10="N/A","",IF(INDEX($B$79:$B$125,$X10)="Child Care Centre",ROUNDUP((21+7.54*$F10)/5,0),IF(INDEX($B$79:$B$125,$X10)="Educational Establishment",ROUNDUP((9+5.07*$F10)/5,0),IF($G10="100m2  GFA",ROUNDUP($F10*$I10/5,0),IF($G10="fixture unit",ROUNDUP($F10/5,0),$I10*$F10)))))))</f>
        <v/>
      </c>
      <c r="X10" s="57">
        <v>1</v>
      </c>
      <c r="Y10" s="180" t="str">
        <f>INDEX($B$79:$B$125,X10)</f>
        <v xml:space="preserve"> </v>
      </c>
      <c r="Z10" s="32" t="str">
        <f>+I10</f>
        <v/>
      </c>
    </row>
    <row r="11" spans="1:26" ht="15" customHeight="1" x14ac:dyDescent="0.2">
      <c r="B11" s="77"/>
      <c r="E11" s="60"/>
      <c r="F11" s="309"/>
      <c r="G11" s="423" t="str">
        <f>INDEX($E$79:$E$125,$X11)</f>
        <v xml:space="preserve"> </v>
      </c>
      <c r="H11" s="424"/>
      <c r="I11" s="318" t="str">
        <f>IF($G11=" ","",IF($G11="TBA","",IF($G11="N/A","",IF(INDEX($B$79:$B$125,$X11)="Child Care Centre","21 + 7.54",IF(INDEX($B$79:$B$125,$X11)="Educational Establishment","9 + 5.07",IF($G11="100m2  GFA",INDEX($G$79:$G$125,$X11),IF($G11="fixture unit","1",INDEX($J$79:$J$125,$X11))))))))</f>
        <v/>
      </c>
      <c r="J11" s="425" t="str">
        <f>IF($G11=" ","",IF($G11="TBA*","",IF($G11="N/A","",IF($G11="100m2  GFA","f.u./unit @ 1 EP/5 f.u. or part thereof",IF($G11="fixture unit","EP/5 f.u. or part thereof","EP/unit")))))</f>
        <v/>
      </c>
      <c r="K11" s="424"/>
      <c r="L11" s="317" t="str">
        <f>IF($G11=" ","",IF($G11="TBA*","",IF($G11="N/A","",IF(INDEX($B$79:$B$125,$X11)="Child Care Centre",ROUNDUP((21+7.54*$F11)/5,0),IF(INDEX($B$79:$B$125,$X11)="Educational Establishment",ROUNDUP((9+5.07*$F11)/5,0),IF($G11="100m2  GFA",ROUNDUP($F11*$I11/5,0),IF($G11="fixture unit",ROUNDUP($F11/5,0),$I11*$F11)))))))</f>
        <v/>
      </c>
      <c r="X11" s="57">
        <v>1</v>
      </c>
      <c r="Y11" s="180" t="str">
        <f>INDEX($B$79:$B$125,X11)</f>
        <v xml:space="preserve"> </v>
      </c>
      <c r="Z11" s="32" t="str">
        <f>+I11</f>
        <v/>
      </c>
    </row>
    <row r="12" spans="1:26" ht="15" customHeight="1" x14ac:dyDescent="0.2">
      <c r="B12" s="77"/>
      <c r="E12" s="60"/>
      <c r="F12" s="309"/>
      <c r="G12" s="423" t="str">
        <f>INDEX($E$79:$E$125,$X12)</f>
        <v xml:space="preserve"> </v>
      </c>
      <c r="H12" s="424"/>
      <c r="I12" s="318" t="str">
        <f>IF($G12=" ","",IF($G12="TBA","",IF($G12="N/A","",IF(INDEX($B$79:$B$125,$X12)="Child Care Centre","21 + 7.54",IF(INDEX($B$79:$B$125,$X12)="Educational Establishment","9 + 5.07",IF($G12="100m2  GFA",INDEX($G$79:$G$125,$X12),IF($G12="fixture unit","1",INDEX($J$79:$J$125,$X12))))))))</f>
        <v/>
      </c>
      <c r="J12" s="425" t="str">
        <f>IF($G12=" ","",IF($G12="TBA*","",IF($G12="N/A","",IF($G12="100m2  GFA","f.u./unit @ 1 EP/5 f.u. or part thereof",IF($G12="fixture unit","EP/5 f.u. or part thereof","EP/unit")))))</f>
        <v/>
      </c>
      <c r="K12" s="424"/>
      <c r="L12" s="317" t="str">
        <f>IF($G12=" ","",IF($G12="TBA*","",IF($G12="N/A","",IF(INDEX($B$79:$B$125,$X12)="Child Care Centre",ROUNDUP((21+7.54*$F12)/5,0),IF(INDEX($B$79:$B$125,$X12)="Educational Establishment",ROUNDUP((9+5.07*$F12)/5,0),IF($G12="100m2  GFA",ROUNDUP($F12*$I12/5,0),IF($G12="fixture unit",ROUNDUP($F12/5,0),$I12*$F12)))))))</f>
        <v/>
      </c>
      <c r="X12" s="57">
        <v>1</v>
      </c>
      <c r="Y12" s="180" t="str">
        <f>INDEX($B$79:$B$125,X12)</f>
        <v xml:space="preserve"> </v>
      </c>
      <c r="Z12" s="32" t="str">
        <f>+I12</f>
        <v/>
      </c>
    </row>
    <row r="13" spans="1:26" ht="15" customHeight="1" x14ac:dyDescent="0.2">
      <c r="B13" s="78"/>
      <c r="C13" s="79"/>
      <c r="D13" s="79"/>
      <c r="E13" s="64"/>
      <c r="F13" s="309"/>
      <c r="G13" s="423" t="str">
        <f>INDEX($E$79:$E$125,$X13)</f>
        <v xml:space="preserve"> </v>
      </c>
      <c r="H13" s="424"/>
      <c r="I13" s="318" t="str">
        <f>IF($G13=" ","",IF($G13="TBA","",IF($G13="N/A","",IF(INDEX($B$79:$B$125,$X13)="Child Care Centre","21 + 7.54",IF(INDEX($B$79:$B$125,$X13)="Educational Establishment","9 + 5.07",IF($G13="100m2  GFA",INDEX($G$79:$G$125,$X13),IF($G13="fixture unit","1",INDEX($J$79:$J$125,$X13))))))))</f>
        <v/>
      </c>
      <c r="J13" s="425" t="str">
        <f>IF($G13=" ","",IF($G13="TBA*","",IF($G13="N/A","",IF($G13="100m2  GFA","f.u./unit @ 1 EP/5 f.u. or part thereof",IF($G13="fixture unit","EP/5 f.u. or part thereof","EP/unit")))))</f>
        <v/>
      </c>
      <c r="K13" s="424"/>
      <c r="L13" s="317" t="str">
        <f>IF($G13=" ","",IF($G13="TBA*","",IF($G13="N/A","",IF(INDEX($B$79:$B$125,$X13)="Child Care Centre",ROUNDUP((21+7.54*$F13)/5,0),IF(INDEX($B$79:$B$125,$X13)="Educational Establishment",ROUNDUP((9+5.07*$F13)/5,0),IF($G13="100m2  GFA",ROUNDUP($F13*$I13/5,0),IF($G13="fixture unit",ROUNDUP($F13/5,0),$I13*$F13)))))))</f>
        <v/>
      </c>
      <c r="X13" s="57">
        <v>1</v>
      </c>
      <c r="Y13" s="180" t="str">
        <f>INDEX($B$79:$B$125,X13)</f>
        <v xml:space="preserve"> </v>
      </c>
      <c r="Z13" s="32" t="str">
        <f>+I13</f>
        <v/>
      </c>
    </row>
    <row r="14" spans="1:26" x14ac:dyDescent="0.2">
      <c r="B14" s="76"/>
      <c r="E14" s="48" t="str">
        <f>+IF(OR($G9="TBA*",$G10="TBA*",$G11="TBA*",$G12="TBA*",$G13="TBA*"),"Please summarise - not listed above:     ","Do not use this line unless definition is not listed ")</f>
        <v xml:space="preserve">Do not use this line unless definition is not listed </v>
      </c>
      <c r="F14" s="314"/>
      <c r="G14" s="421"/>
      <c r="H14" s="422"/>
      <c r="I14" s="316"/>
      <c r="J14" s="445"/>
      <c r="K14" s="422"/>
      <c r="L14" s="317">
        <f>IF($G14=" "," ",$I14*$F14)</f>
        <v>0</v>
      </c>
    </row>
    <row r="15" spans="1:26" x14ac:dyDescent="0.2">
      <c r="C15" s="58" t="str">
        <f>+IF(OR($G9="TBA*",$G10="TBA*",$G11="TBA*",$G12="TBA*",$G13="TBA*"),$B$127,"")</f>
        <v/>
      </c>
      <c r="K15" s="61" t="s">
        <v>127</v>
      </c>
      <c r="L15" s="315">
        <f>SUM(L9:L14)</f>
        <v>0</v>
      </c>
    </row>
    <row r="16" spans="1:26" x14ac:dyDescent="0.2">
      <c r="C16" s="360" t="str">
        <f>IF(OR(Y9="Showroom",Y10="Showroom",Y11="Showroom",Y112="Showroom",Y13="Showroom",),"Water &amp; Sewer demand rate for showroom requires correction, please contact council for rate","")</f>
        <v/>
      </c>
      <c r="L16" s="58"/>
    </row>
    <row r="17" spans="1:25" x14ac:dyDescent="0.2">
      <c r="A17" s="55" t="s">
        <v>474</v>
      </c>
      <c r="B17" s="56" t="s">
        <v>420</v>
      </c>
    </row>
    <row r="18" spans="1:25" x14ac:dyDescent="0.2">
      <c r="B18" s="428" t="s">
        <v>123</v>
      </c>
      <c r="C18" s="430"/>
      <c r="D18" s="430"/>
      <c r="E18" s="429"/>
      <c r="F18" s="357" t="s">
        <v>124</v>
      </c>
      <c r="G18" s="428" t="s">
        <v>125</v>
      </c>
      <c r="H18" s="429"/>
      <c r="I18" s="428" t="s">
        <v>466</v>
      </c>
      <c r="J18" s="430"/>
      <c r="K18" s="429"/>
      <c r="L18" s="7" t="s">
        <v>140</v>
      </c>
      <c r="X18" s="57"/>
      <c r="Y18" s="57"/>
    </row>
    <row r="19" spans="1:25" ht="15" customHeight="1" x14ac:dyDescent="0.2">
      <c r="B19" s="77"/>
      <c r="E19" s="60"/>
      <c r="F19" s="309"/>
      <c r="G19" s="423" t="str">
        <f>INDEX($E$79:$E$125,$X19)</f>
        <v xml:space="preserve"> </v>
      </c>
      <c r="H19" s="424"/>
      <c r="I19" s="318" t="str">
        <f>IF($G19=" ","",IF($G19="TBA","",IF($G19="N/A","",IF(INDEX($B$79:$B$125,$X19)="Child Care Centre","21 + 7.54",IF(INDEX($B$79:$B$125,$X19)="Educational Establishment","9 + 5.07",IF($G19="100m2  GFA",INDEX($G$79:$G$125,$X19),IF($G19="fixture unit","1",INDEX($J$79:$J$125,$X19))))))))</f>
        <v/>
      </c>
      <c r="J19" s="425" t="str">
        <f>IF($G19=" ","",IF($G19="TBA*","",IF($G19="N/A","",IF($G19="100m2  GFA","f.u./unit @ 1 EP/5 f.u. or part thereof",IF($G19="fixture unit","EP/5 f.u. or part thereof","EP/unit")))))</f>
        <v/>
      </c>
      <c r="K19" s="424"/>
      <c r="L19" s="317" t="str">
        <f>IF($G19=" ","",IF($G19="TBA*","",IF($G19="N/A","",IF(INDEX($B$79:$B$125,$X19)="Child Care Centre",ROUNDUP((21+7.54*$F19)/5,0),IF(INDEX($B$79:$B$125,$X19)="Educational Establishment",ROUNDUP((9+5.07*$F19)/5,0),IF($G19="100m2  GFA",ROUNDUP($F19*$I19/5,0),IF($G19="fixture unit",ROUNDUP($F19/5,0),$I19*$F19)))))))</f>
        <v/>
      </c>
      <c r="V19" s="57"/>
      <c r="X19" s="57">
        <v>1</v>
      </c>
      <c r="Y19" s="180" t="str">
        <f>INDEX($B$79:$B$125,X19)</f>
        <v xml:space="preserve"> </v>
      </c>
    </row>
    <row r="20" spans="1:25" ht="15" customHeight="1" x14ac:dyDescent="0.2">
      <c r="B20" s="77"/>
      <c r="E20" s="60"/>
      <c r="F20" s="309"/>
      <c r="G20" s="423" t="str">
        <f>INDEX($E$79:$E$125,$X20)</f>
        <v xml:space="preserve"> </v>
      </c>
      <c r="H20" s="424"/>
      <c r="I20" s="318" t="str">
        <f>IF($G20=" ","",IF($G20="TBA","",IF($G20="N/A","",IF(INDEX($B$79:$B$125,$X20)="Child Care Centre","21 + 7.54",IF(INDEX($B$79:$B$125,$X20)="Educational Establishment","9 + 5.07",IF($G20="100m2  GFA",INDEX($G$79:$G$125,$X20),IF($G20="fixture unit","1",INDEX($J$79:$J$125,$X20))))))))</f>
        <v/>
      </c>
      <c r="J20" s="425" t="str">
        <f>IF($G20=" ","",IF($G20="TBA*","",IF($G20="N/A","",IF($G20="100m2  GFA","f.u./unit @ 1 EP/5 f.u. or part thereof",IF($G20="fixture unit","EP/5 f.u. or part thereof","EP/unit")))))</f>
        <v/>
      </c>
      <c r="K20" s="424"/>
      <c r="L20" s="317" t="str">
        <f>IF($G20=" ","",IF($G20="TBA*","",IF($G20="N/A","",IF(INDEX($B$79:$B$125,$X20)="Child Care Centre",ROUNDUP((21+7.54*$F20)/5,0),IF(INDEX($B$79:$B$125,$X20)="Educational Establishment",ROUNDUP((9+5.07*$F20)/5,0),IF($G20="100m2  GFA",ROUNDUP($F20*$I20/5,0),IF($G20="fixture unit",ROUNDUP($F20/5,0),$I20*$F20)))))))</f>
        <v/>
      </c>
      <c r="V20" s="57"/>
      <c r="X20" s="57">
        <v>1</v>
      </c>
      <c r="Y20" s="180" t="str">
        <f>INDEX($B$79:$B$125,X20)</f>
        <v xml:space="preserve"> </v>
      </c>
    </row>
    <row r="21" spans="1:25" ht="15" customHeight="1" x14ac:dyDescent="0.2">
      <c r="B21" s="78"/>
      <c r="C21" s="79"/>
      <c r="D21" s="79"/>
      <c r="E21" s="64"/>
      <c r="F21" s="309"/>
      <c r="G21" s="423" t="str">
        <f>INDEX($E$79:$E$125,$X21)</f>
        <v xml:space="preserve"> </v>
      </c>
      <c r="H21" s="424"/>
      <c r="I21" s="318" t="str">
        <f>IF($G21=" ","",IF($G21="TBA","",IF($G21="N/A","",IF(INDEX($B$79:$B$125,$X21)="Child Care Centre","21 + 7.54",IF(INDEX($B$79:$B$125,$X21)="Educational Establishment","9 + 5.07",IF($G21="100m2  GFA",INDEX($G$79:$G$125,$X21),IF($G21="fixture unit","1",INDEX($J$79:$J$125,$X21))))))))</f>
        <v/>
      </c>
      <c r="J21" s="425" t="str">
        <f>IF($G21=" ","",IF($G21="TBA*","",IF($G21="N/A","",IF($G21="100m2  GFA","f.u./unit @ 1 EP/5 f.u. or part thereof",IF($G21="fixture unit","EP/5 f.u. or part thereof","EP/unit")))))</f>
        <v/>
      </c>
      <c r="K21" s="424"/>
      <c r="L21" s="317" t="str">
        <f>IF($G21=" ","",IF($G21="TBA*","",IF($G21="N/A","",IF(INDEX($B$79:$B$125,$X21)="Child Care Centre",ROUNDUP((21+7.54*$F21)/5,0),IF(INDEX($B$79:$B$125,$X21)="Educational Establishment",ROUNDUP((9+5.07*$F21)/5,0),IF($G21="100m2  GFA",ROUNDUP($F21*$I21/5,0),IF($G21="fixture unit",ROUNDUP($F21/5,0),$I21*$F21)))))))</f>
        <v/>
      </c>
      <c r="V21" s="57"/>
      <c r="X21" s="57">
        <v>1</v>
      </c>
      <c r="Y21" s="180" t="str">
        <f>INDEX($B$79:$B$125,X21)</f>
        <v xml:space="preserve"> </v>
      </c>
    </row>
    <row r="22" spans="1:25" x14ac:dyDescent="0.2">
      <c r="E22" s="48" t="str">
        <f>+IF(OR($G17="TBA*",$G18="TBA*",$G19="TBA*",$G20="TBA*",$G21="TBA*"),"Please summarise - not listed above:     ","Do not use this line unless definition is not listed ")</f>
        <v xml:space="preserve">Do not use this line unless definition is not listed </v>
      </c>
      <c r="F22" s="314"/>
      <c r="G22" s="421"/>
      <c r="H22" s="422"/>
      <c r="I22" s="316"/>
      <c r="J22" s="445"/>
      <c r="K22" s="422"/>
      <c r="L22" s="317">
        <f>IF($G22=" "," ",$I22*$F22)</f>
        <v>0</v>
      </c>
      <c r="X22" s="57"/>
      <c r="Y22" s="57"/>
    </row>
    <row r="23" spans="1:25" x14ac:dyDescent="0.2">
      <c r="C23" s="58" t="str">
        <f>+IF(OR($G17="TBA*",$G18="TBA*",$G19="TBA*",$G20="TBA*",$G21="TBA*"),$B$127,"")</f>
        <v/>
      </c>
      <c r="K23" s="61" t="s">
        <v>127</v>
      </c>
      <c r="L23" s="315">
        <f>SUM(L17:L22)</f>
        <v>0</v>
      </c>
    </row>
    <row r="24" spans="1:25" x14ac:dyDescent="0.2">
      <c r="C24" s="360" t="str">
        <f>IF(OR(Y17="Showroom",Y18="Showroom",Y19="Showroom",Y120="Showroom",Y21="Showroom",),"Water &amp; Sewer demand rate for showroom requires correction, please contact council for rate","")</f>
        <v/>
      </c>
    </row>
    <row r="25" spans="1:25" x14ac:dyDescent="0.2">
      <c r="A25" s="55" t="s">
        <v>129</v>
      </c>
      <c r="B25" s="56" t="s">
        <v>157</v>
      </c>
    </row>
    <row r="26" spans="1:25" x14ac:dyDescent="0.2">
      <c r="B26" s="437" t="s">
        <v>117</v>
      </c>
      <c r="C26" s="439"/>
      <c r="D26" s="446" t="s">
        <v>154</v>
      </c>
      <c r="E26" s="428" t="s">
        <v>132</v>
      </c>
      <c r="F26" s="430"/>
      <c r="G26" s="429"/>
      <c r="H26" s="448" t="s">
        <v>165</v>
      </c>
      <c r="I26" s="428" t="s">
        <v>166</v>
      </c>
      <c r="J26" s="429"/>
      <c r="N26" s="41"/>
    </row>
    <row r="27" spans="1:25" x14ac:dyDescent="0.2">
      <c r="B27" s="440"/>
      <c r="C27" s="442"/>
      <c r="D27" s="447"/>
      <c r="E27" s="7" t="s">
        <v>141</v>
      </c>
      <c r="F27" s="7" t="s">
        <v>118</v>
      </c>
      <c r="G27" s="7" t="s">
        <v>119</v>
      </c>
      <c r="H27" s="449"/>
      <c r="I27" s="7" t="s">
        <v>141</v>
      </c>
      <c r="J27" s="7" t="s">
        <v>118</v>
      </c>
    </row>
    <row r="28" spans="1:25" ht="12.75" customHeight="1" x14ac:dyDescent="0.2">
      <c r="B28" s="88"/>
      <c r="D28" s="12" t="s">
        <v>142</v>
      </c>
      <c r="E28" s="9">
        <f>+INDEX($E$69:$E$73,$Y$28)</f>
        <v>0</v>
      </c>
      <c r="F28" s="25" t="s">
        <v>180</v>
      </c>
      <c r="G28" s="3">
        <v>91.8</v>
      </c>
      <c r="H28" s="11">
        <f>+Summary!$O$8/'Sewer &amp; Water'!G28</f>
        <v>1.5108932461873636</v>
      </c>
      <c r="I28" s="9">
        <f>+E28*H28</f>
        <v>0</v>
      </c>
      <c r="J28" s="27">
        <f>+Summary!O5</f>
        <v>45352</v>
      </c>
      <c r="W28" s="57"/>
      <c r="Y28" s="57">
        <v>1</v>
      </c>
    </row>
    <row r="29" spans="1:25" x14ac:dyDescent="0.2">
      <c r="B29" s="92"/>
      <c r="D29" s="12" t="s">
        <v>143</v>
      </c>
      <c r="E29" s="9">
        <f>+INDEX($F$69:$F$73,$Y$28)</f>
        <v>0</v>
      </c>
      <c r="F29" s="10" t="str">
        <f>+F28</f>
        <v>Jun '08</v>
      </c>
      <c r="G29" s="356">
        <f>+G28</f>
        <v>91.8</v>
      </c>
      <c r="H29" s="11">
        <f>+Summary!$O$8/'Sewer &amp; Water'!G29</f>
        <v>1.5108932461873636</v>
      </c>
      <c r="I29" s="9">
        <f>+E29*H29</f>
        <v>0</v>
      </c>
      <c r="J29" s="27">
        <f>+J28</f>
        <v>45352</v>
      </c>
    </row>
    <row r="30" spans="1:25" x14ac:dyDescent="0.2">
      <c r="E30" s="105"/>
      <c r="G30" s="39"/>
    </row>
    <row r="32" spans="1:25" ht="12.75" customHeight="1" x14ac:dyDescent="0.2">
      <c r="A32" s="55" t="s">
        <v>130</v>
      </c>
      <c r="B32" s="56" t="s">
        <v>421</v>
      </c>
      <c r="E32" s="63"/>
    </row>
    <row r="33" spans="1:9" ht="16.5" customHeight="1" x14ac:dyDescent="0.2">
      <c r="B33" s="65">
        <f>+IF($L$15&gt;$L$23,($L$15-$L$23)*I28,0)</f>
        <v>0</v>
      </c>
      <c r="C33" s="66" t="s">
        <v>168</v>
      </c>
      <c r="G33" s="65" t="str">
        <f>+IF(L23&gt;L15,"No credit in excess of the demand is given.","")</f>
        <v/>
      </c>
    </row>
    <row r="34" spans="1:9" ht="15" customHeight="1" x14ac:dyDescent="0.2">
      <c r="A34" s="55"/>
      <c r="B34" s="65">
        <f>+IF($L$15&gt;$L$23,($L$15-$L$23)*I29,0)</f>
        <v>0</v>
      </c>
      <c r="C34" s="66" t="s">
        <v>169</v>
      </c>
      <c r="G34" s="69" t="str">
        <f>+G33</f>
        <v/>
      </c>
    </row>
    <row r="35" spans="1:9" ht="12.75" customHeight="1" x14ac:dyDescent="0.2">
      <c r="B35" s="69">
        <f>+B34+B33</f>
        <v>0</v>
      </c>
      <c r="C35" s="70">
        <f>+J28</f>
        <v>45352</v>
      </c>
      <c r="D35" s="70"/>
    </row>
    <row r="36" spans="1:9" ht="12.75" customHeight="1" x14ac:dyDescent="0.2"/>
    <row r="37" spans="1:9" ht="15.75" customHeight="1" x14ac:dyDescent="0.2">
      <c r="G37" s="71"/>
      <c r="I37" s="72"/>
    </row>
    <row r="38" spans="1:9" ht="18" customHeight="1" x14ac:dyDescent="0.2">
      <c r="B38" s="152"/>
      <c r="C38" s="152"/>
      <c r="D38" s="152"/>
      <c r="E38" s="152"/>
      <c r="F38" s="152"/>
      <c r="G38" s="152"/>
      <c r="H38" s="152"/>
      <c r="I38" s="152"/>
    </row>
    <row r="39" spans="1:9" ht="18" customHeight="1" x14ac:dyDescent="0.2">
      <c r="B39" s="152"/>
      <c r="C39" s="152"/>
      <c r="D39" s="152"/>
      <c r="E39" s="152"/>
      <c r="F39" s="152"/>
      <c r="G39" s="152"/>
      <c r="H39" s="152"/>
      <c r="I39" s="152"/>
    </row>
    <row r="40" spans="1:9" ht="18" customHeight="1" x14ac:dyDescent="0.2">
      <c r="B40" s="152"/>
      <c r="C40" s="152"/>
      <c r="D40" s="152"/>
      <c r="E40" s="152"/>
      <c r="F40" s="152"/>
      <c r="G40" s="152"/>
    </row>
    <row r="41" spans="1:9" ht="18" customHeight="1" x14ac:dyDescent="0.2">
      <c r="B41" s="152"/>
      <c r="C41" s="152"/>
      <c r="D41" s="152"/>
      <c r="E41" s="152"/>
      <c r="F41" s="152"/>
      <c r="G41" s="152"/>
    </row>
    <row r="42" spans="1:9" ht="18" customHeight="1" x14ac:dyDescent="0.2">
      <c r="B42" s="152"/>
      <c r="C42" s="152"/>
      <c r="D42" s="152"/>
      <c r="E42" s="152"/>
      <c r="F42" s="152"/>
      <c r="G42" s="152"/>
    </row>
    <row r="43" spans="1:9" ht="18" customHeight="1" x14ac:dyDescent="0.2">
      <c r="B43" s="152"/>
      <c r="C43" s="152"/>
      <c r="D43" s="152"/>
      <c r="E43" s="152"/>
      <c r="F43" s="152"/>
      <c r="G43" s="152"/>
    </row>
    <row r="44" spans="1:9" ht="18" customHeight="1" x14ac:dyDescent="0.2">
      <c r="B44" s="152"/>
      <c r="C44" s="152"/>
      <c r="D44" s="152"/>
      <c r="E44" s="152"/>
      <c r="F44" s="152"/>
      <c r="G44" s="152"/>
    </row>
    <row r="45" spans="1:9" ht="18" customHeight="1" x14ac:dyDescent="0.2">
      <c r="B45" s="152"/>
      <c r="C45" s="152"/>
      <c r="D45" s="152"/>
      <c r="E45" s="152"/>
      <c r="F45" s="152"/>
      <c r="G45" s="152"/>
    </row>
    <row r="46" spans="1:9" ht="18" customHeight="1" x14ac:dyDescent="0.2">
      <c r="B46" s="152"/>
      <c r="C46" s="152"/>
      <c r="D46" s="152"/>
      <c r="E46" s="152"/>
      <c r="F46" s="152"/>
      <c r="G46" s="152"/>
    </row>
    <row r="47" spans="1:9" ht="18" customHeight="1" x14ac:dyDescent="0.2">
      <c r="B47" s="152"/>
      <c r="C47" s="152"/>
      <c r="D47" s="152"/>
      <c r="E47" s="152"/>
      <c r="F47" s="152"/>
      <c r="G47" s="152"/>
    </row>
    <row r="48" spans="1:9" ht="18" customHeight="1" x14ac:dyDescent="0.2">
      <c r="B48" s="152"/>
      <c r="C48" s="152"/>
      <c r="D48" s="152"/>
      <c r="E48" s="152"/>
      <c r="F48" s="152"/>
      <c r="G48" s="152"/>
    </row>
    <row r="49" spans="2:12" ht="18" customHeight="1" x14ac:dyDescent="0.2">
      <c r="B49" s="152"/>
      <c r="C49" s="152"/>
      <c r="D49" s="152"/>
      <c r="E49" s="152"/>
      <c r="F49" s="152"/>
      <c r="G49" s="152"/>
    </row>
    <row r="50" spans="2:12" ht="18" customHeight="1" x14ac:dyDescent="0.2">
      <c r="B50" s="152"/>
      <c r="C50" s="152"/>
      <c r="D50" s="152"/>
      <c r="E50" s="152"/>
      <c r="F50" s="152"/>
      <c r="G50" s="152"/>
    </row>
    <row r="51" spans="2:12" ht="18" customHeight="1" x14ac:dyDescent="0.2">
      <c r="B51" s="152"/>
      <c r="C51" s="152"/>
      <c r="D51" s="152"/>
      <c r="E51" s="152"/>
      <c r="F51" s="152"/>
      <c r="G51" s="152"/>
    </row>
    <row r="52" spans="2:12" ht="18" customHeight="1" x14ac:dyDescent="0.2">
      <c r="B52" s="152"/>
      <c r="C52" s="152"/>
      <c r="D52" s="152"/>
      <c r="E52" s="152"/>
      <c r="F52" s="152"/>
      <c r="G52" s="152"/>
    </row>
    <row r="53" spans="2:12" ht="18" customHeight="1" x14ac:dyDescent="0.2">
      <c r="B53" s="152"/>
      <c r="C53" s="152"/>
      <c r="D53" s="152"/>
      <c r="E53" s="152"/>
      <c r="F53" s="152"/>
      <c r="G53" s="152"/>
      <c r="H53" s="32" t="s">
        <v>126</v>
      </c>
      <c r="K53" s="32" t="str">
        <f>+IF(OR(H53=" ",H53=""),"",VLOOKUP(H53,$Z$80:$AD$115,5,FALSE))</f>
        <v/>
      </c>
      <c r="L53" s="32" t="str">
        <f>+IF(K53="","",J53*K53)</f>
        <v/>
      </c>
    </row>
    <row r="54" spans="2:12" ht="12.75" customHeight="1" x14ac:dyDescent="0.2">
      <c r="B54" s="55"/>
      <c r="H54" s="32" t="s">
        <v>126</v>
      </c>
      <c r="K54" s="32" t="str">
        <f>+IF(OR(H54=" ",H54=""),"",VLOOKUP(H54,$Z$80:$AD$115,5,FALSE))</f>
        <v/>
      </c>
      <c r="L54" s="32" t="str">
        <f>+IF(K54="","",J54*K54)</f>
        <v/>
      </c>
    </row>
    <row r="55" spans="2:12" ht="12.75" customHeight="1" x14ac:dyDescent="0.2">
      <c r="B55" s="73"/>
      <c r="E55" s="39"/>
      <c r="H55" s="32" t="s">
        <v>126</v>
      </c>
      <c r="K55" s="32" t="str">
        <f>+IF(OR(H55=" ",H55=""),"",VLOOKUP(H55,$Z$80:$AD$115,5,FALSE))</f>
        <v/>
      </c>
      <c r="L55" s="32" t="str">
        <f>+IF(K55="","",J55*K55)</f>
        <v/>
      </c>
    </row>
    <row r="56" spans="2:12" ht="12.75" customHeight="1" x14ac:dyDescent="0.2"/>
    <row r="57" spans="2:12" ht="12.75" customHeight="1" x14ac:dyDescent="0.2"/>
    <row r="58" spans="2:12" ht="12.75" customHeight="1" x14ac:dyDescent="0.2"/>
    <row r="59" spans="2:12" ht="12.75" customHeight="1" x14ac:dyDescent="0.2"/>
    <row r="60" spans="2:12" ht="12.75" customHeight="1" x14ac:dyDescent="0.2"/>
    <row r="61" spans="2:12" ht="12.75" customHeight="1" x14ac:dyDescent="0.2"/>
    <row r="62" spans="2:12" ht="12.75" customHeight="1" x14ac:dyDescent="0.2"/>
    <row r="63" spans="2:12" ht="12.75" customHeight="1" x14ac:dyDescent="0.2"/>
    <row r="64" spans="2:12" ht="15.75" customHeight="1" x14ac:dyDescent="0.2">
      <c r="B64" s="74" t="s">
        <v>133</v>
      </c>
    </row>
    <row r="65" spans="2:12" ht="9.75" customHeight="1" x14ac:dyDescent="0.2"/>
    <row r="66" spans="2:12" ht="12.75" customHeight="1" x14ac:dyDescent="0.2">
      <c r="B66" s="434" t="s">
        <v>303</v>
      </c>
      <c r="C66" s="435"/>
      <c r="D66" s="435"/>
      <c r="E66" s="435"/>
      <c r="F66" s="436"/>
    </row>
    <row r="67" spans="2:12" ht="12.75" customHeight="1" x14ac:dyDescent="0.2">
      <c r="B67" s="437" t="s">
        <v>117</v>
      </c>
      <c r="C67" s="438"/>
      <c r="D67" s="439"/>
      <c r="E67" s="154" t="s">
        <v>197</v>
      </c>
      <c r="F67" s="155"/>
    </row>
    <row r="68" spans="2:12" ht="12.75" customHeight="1" x14ac:dyDescent="0.2">
      <c r="B68" s="440"/>
      <c r="C68" s="441"/>
      <c r="D68" s="442"/>
      <c r="E68" s="156" t="s">
        <v>142</v>
      </c>
      <c r="F68" s="157" t="s">
        <v>143</v>
      </c>
    </row>
    <row r="69" spans="2:12" ht="12.75" customHeight="1" x14ac:dyDescent="0.2">
      <c r="B69" s="162" t="s">
        <v>126</v>
      </c>
      <c r="C69" s="158"/>
      <c r="D69" s="18"/>
      <c r="E69" s="163"/>
      <c r="F69" s="163"/>
    </row>
    <row r="70" spans="2:12" ht="12.75" customHeight="1" x14ac:dyDescent="0.2">
      <c r="B70" s="164" t="s">
        <v>138</v>
      </c>
      <c r="C70" s="160"/>
      <c r="D70" s="19"/>
      <c r="E70" s="165">
        <v>2120</v>
      </c>
      <c r="F70" s="165">
        <v>3358</v>
      </c>
    </row>
    <row r="71" spans="2:12" ht="12.75" customHeight="1" x14ac:dyDescent="0.2">
      <c r="B71" s="164" t="s">
        <v>137</v>
      </c>
      <c r="C71" s="160"/>
      <c r="D71" s="19"/>
      <c r="E71" s="165">
        <v>3388</v>
      </c>
      <c r="F71" s="165">
        <v>4312</v>
      </c>
    </row>
    <row r="72" spans="2:12" ht="12.75" customHeight="1" x14ac:dyDescent="0.2">
      <c r="B72" s="164" t="s">
        <v>155</v>
      </c>
      <c r="C72" s="160"/>
      <c r="D72" s="19"/>
      <c r="E72" s="165">
        <v>0</v>
      </c>
      <c r="F72" s="165">
        <v>4891</v>
      </c>
    </row>
    <row r="73" spans="2:12" ht="12.75" customHeight="1" x14ac:dyDescent="0.2">
      <c r="B73" s="164" t="s">
        <v>139</v>
      </c>
      <c r="C73" s="160"/>
      <c r="D73" s="19"/>
      <c r="E73" s="165">
        <v>0</v>
      </c>
      <c r="F73" s="165">
        <v>3927</v>
      </c>
    </row>
    <row r="74" spans="2:12" ht="12.75" customHeight="1" x14ac:dyDescent="0.2">
      <c r="B74" s="166"/>
      <c r="C74" s="161"/>
      <c r="D74" s="20"/>
      <c r="E74" s="167"/>
      <c r="F74" s="167"/>
    </row>
    <row r="75" spans="2:12" ht="12.75" customHeight="1" x14ac:dyDescent="0.2">
      <c r="B75" s="36"/>
    </row>
    <row r="76" spans="2:12" ht="12.75" customHeight="1" x14ac:dyDescent="0.2"/>
    <row r="77" spans="2:12" ht="12.75" customHeight="1" x14ac:dyDescent="0.2">
      <c r="B77" s="443" t="s">
        <v>467</v>
      </c>
      <c r="C77" s="444"/>
      <c r="D77" s="444"/>
      <c r="E77" s="320"/>
      <c r="F77" s="321"/>
      <c r="G77" s="319"/>
      <c r="H77" s="319"/>
      <c r="I77" s="319"/>
      <c r="J77" s="426" t="s">
        <v>475</v>
      </c>
      <c r="K77" s="427"/>
      <c r="L77" s="77"/>
    </row>
    <row r="78" spans="2:12" ht="36.75" customHeight="1" x14ac:dyDescent="0.2">
      <c r="B78" s="431" t="s">
        <v>77</v>
      </c>
      <c r="C78" s="432"/>
      <c r="D78" s="433"/>
      <c r="E78" s="440" t="s">
        <v>72</v>
      </c>
      <c r="F78" s="442"/>
      <c r="G78" s="440" t="s">
        <v>528</v>
      </c>
      <c r="H78" s="441"/>
      <c r="I78" s="442"/>
      <c r="J78" s="313" t="s">
        <v>476</v>
      </c>
      <c r="K78" s="7" t="s">
        <v>477</v>
      </c>
      <c r="L78" s="77"/>
    </row>
    <row r="79" spans="2:12" x14ac:dyDescent="0.2">
      <c r="B79" s="133" t="s">
        <v>126</v>
      </c>
      <c r="C79" s="158"/>
      <c r="D79" s="18"/>
      <c r="E79" s="454" t="s">
        <v>126</v>
      </c>
      <c r="F79" s="455"/>
      <c r="G79" s="452" t="s">
        <v>126</v>
      </c>
      <c r="H79" s="452"/>
      <c r="I79" s="453"/>
      <c r="J79" s="169" t="s">
        <v>126</v>
      </c>
      <c r="K79" s="310"/>
    </row>
    <row r="80" spans="2:12" x14ac:dyDescent="0.2">
      <c r="B80" s="159" t="s">
        <v>78</v>
      </c>
      <c r="C80" s="159"/>
      <c r="D80" s="19"/>
      <c r="E80" s="450" t="s">
        <v>147</v>
      </c>
      <c r="F80" s="451"/>
      <c r="G80" s="452" t="s">
        <v>473</v>
      </c>
      <c r="H80" s="452"/>
      <c r="I80" s="453"/>
      <c r="J80" s="212">
        <v>0.75</v>
      </c>
      <c r="K80" s="19"/>
    </row>
    <row r="81" spans="2:11" x14ac:dyDescent="0.2">
      <c r="B81" s="159" t="s">
        <v>468</v>
      </c>
      <c r="C81" s="159"/>
      <c r="D81" s="19"/>
      <c r="E81" s="450" t="s">
        <v>73</v>
      </c>
      <c r="F81" s="451"/>
      <c r="G81" s="452" t="s">
        <v>473</v>
      </c>
      <c r="H81" s="452"/>
      <c r="I81" s="453"/>
      <c r="J81" s="212">
        <v>2.8</v>
      </c>
      <c r="K81" s="19"/>
    </row>
    <row r="82" spans="2:11" ht="14.25" x14ac:dyDescent="0.2">
      <c r="B82" s="159" t="s">
        <v>469</v>
      </c>
      <c r="C82" s="160"/>
      <c r="D82" s="19"/>
      <c r="E82" s="450" t="s">
        <v>73</v>
      </c>
      <c r="F82" s="451"/>
      <c r="G82" s="452" t="s">
        <v>473</v>
      </c>
      <c r="H82" s="452"/>
      <c r="I82" s="453"/>
      <c r="J82" s="212">
        <f>2.8*(1-0.29)</f>
        <v>1.9879999999999998</v>
      </c>
      <c r="K82" s="19"/>
    </row>
    <row r="83" spans="2:11" ht="14.25" x14ac:dyDescent="0.2">
      <c r="B83" s="159" t="s">
        <v>470</v>
      </c>
      <c r="C83" s="160"/>
      <c r="D83" s="19"/>
      <c r="E83" s="450" t="s">
        <v>73</v>
      </c>
      <c r="F83" s="451"/>
      <c r="G83" s="452" t="s">
        <v>473</v>
      </c>
      <c r="H83" s="452"/>
      <c r="I83" s="453"/>
      <c r="J83" s="212">
        <f>2.8*(1-0.14)</f>
        <v>2.4079999999999999</v>
      </c>
      <c r="K83" s="19"/>
    </row>
    <row r="84" spans="2:11" ht="14.25" x14ac:dyDescent="0.2">
      <c r="B84" s="159" t="s">
        <v>471</v>
      </c>
      <c r="C84" s="160"/>
      <c r="D84" s="19"/>
      <c r="E84" s="450" t="s">
        <v>73</v>
      </c>
      <c r="F84" s="451"/>
      <c r="G84" s="452" t="s">
        <v>473</v>
      </c>
      <c r="H84" s="452"/>
      <c r="I84" s="453"/>
      <c r="J84" s="168">
        <f>2.8*(1-0.07)</f>
        <v>2.6039999999999996</v>
      </c>
      <c r="K84" s="19"/>
    </row>
    <row r="85" spans="2:11" ht="14.25" x14ac:dyDescent="0.2">
      <c r="B85" s="159" t="s">
        <v>472</v>
      </c>
      <c r="C85" s="160"/>
      <c r="D85" s="19"/>
      <c r="E85" s="450" t="s">
        <v>73</v>
      </c>
      <c r="F85" s="451"/>
      <c r="G85" s="452" t="s">
        <v>473</v>
      </c>
      <c r="H85" s="452"/>
      <c r="I85" s="453"/>
      <c r="J85" s="168">
        <v>2.8</v>
      </c>
      <c r="K85" s="19"/>
    </row>
    <row r="86" spans="2:11" x14ac:dyDescent="0.2">
      <c r="B86" s="159" t="s">
        <v>96</v>
      </c>
      <c r="C86" s="160"/>
      <c r="D86" s="19"/>
      <c r="E86" s="450" t="s">
        <v>149</v>
      </c>
      <c r="F86" s="451"/>
      <c r="G86" s="452" t="s">
        <v>473</v>
      </c>
      <c r="H86" s="452"/>
      <c r="I86" s="453"/>
      <c r="J86" s="168">
        <v>1.5</v>
      </c>
      <c r="K86" s="19"/>
    </row>
    <row r="87" spans="2:11" x14ac:dyDescent="0.2">
      <c r="B87" s="159" t="s">
        <v>103</v>
      </c>
      <c r="C87" s="160"/>
      <c r="D87" s="19"/>
      <c r="E87" s="450" t="s">
        <v>464</v>
      </c>
      <c r="F87" s="451"/>
      <c r="G87" s="452">
        <v>0.93</v>
      </c>
      <c r="H87" s="452"/>
      <c r="I87" s="453"/>
      <c r="J87" s="248" t="s">
        <v>465</v>
      </c>
      <c r="K87" s="311" t="s">
        <v>414</v>
      </c>
    </row>
    <row r="88" spans="2:11" x14ac:dyDescent="0.2">
      <c r="B88" s="159" t="s">
        <v>97</v>
      </c>
      <c r="C88" s="160"/>
      <c r="D88" s="19"/>
      <c r="E88" s="450" t="s">
        <v>149</v>
      </c>
      <c r="F88" s="451"/>
      <c r="G88" s="452" t="s">
        <v>473</v>
      </c>
      <c r="H88" s="452"/>
      <c r="I88" s="453"/>
      <c r="J88" s="248">
        <v>1.5</v>
      </c>
      <c r="K88" s="311"/>
    </row>
    <row r="89" spans="2:11" x14ac:dyDescent="0.2">
      <c r="B89" s="159" t="s">
        <v>80</v>
      </c>
      <c r="C89" s="160"/>
      <c r="D89" s="19"/>
      <c r="E89" s="450" t="s">
        <v>99</v>
      </c>
      <c r="F89" s="451"/>
      <c r="G89" s="452" t="s">
        <v>473</v>
      </c>
      <c r="H89" s="452"/>
      <c r="I89" s="453"/>
      <c r="J89" s="248">
        <v>2</v>
      </c>
      <c r="K89" s="311"/>
    </row>
    <row r="90" spans="2:11" x14ac:dyDescent="0.2">
      <c r="B90" s="159" t="s">
        <v>84</v>
      </c>
      <c r="C90" s="160"/>
      <c r="D90" s="19"/>
      <c r="E90" s="450" t="s">
        <v>464</v>
      </c>
      <c r="F90" s="451"/>
      <c r="G90" s="452">
        <v>9.3000000000000007</v>
      </c>
      <c r="H90" s="452"/>
      <c r="I90" s="453"/>
      <c r="J90" s="248" t="s">
        <v>465</v>
      </c>
      <c r="K90" s="311" t="s">
        <v>414</v>
      </c>
    </row>
    <row r="91" spans="2:11" ht="14.25" x14ac:dyDescent="0.2">
      <c r="B91" s="159" t="s">
        <v>85</v>
      </c>
      <c r="C91" s="160"/>
      <c r="D91" s="19"/>
      <c r="E91" s="450" t="s">
        <v>464</v>
      </c>
      <c r="F91" s="451"/>
      <c r="G91" s="456" t="s">
        <v>529</v>
      </c>
      <c r="H91" s="452"/>
      <c r="I91" s="453"/>
      <c r="J91" s="248" t="s">
        <v>465</v>
      </c>
      <c r="K91" s="311" t="s">
        <v>414</v>
      </c>
    </row>
    <row r="92" spans="2:11" x14ac:dyDescent="0.2">
      <c r="B92" s="159" t="s">
        <v>115</v>
      </c>
      <c r="C92" s="160"/>
      <c r="D92" s="19"/>
      <c r="E92" s="450" t="s">
        <v>151</v>
      </c>
      <c r="F92" s="451"/>
      <c r="G92" s="452" t="s">
        <v>473</v>
      </c>
      <c r="H92" s="452"/>
      <c r="I92" s="453"/>
      <c r="J92" s="248">
        <v>0.5</v>
      </c>
      <c r="K92" s="311"/>
    </row>
    <row r="93" spans="2:11" x14ac:dyDescent="0.2">
      <c r="B93" s="159" t="s">
        <v>83</v>
      </c>
      <c r="C93" s="160"/>
      <c r="D93" s="19"/>
      <c r="E93" s="450" t="s">
        <v>99</v>
      </c>
      <c r="F93" s="451"/>
      <c r="G93" s="452" t="s">
        <v>473</v>
      </c>
      <c r="H93" s="452"/>
      <c r="I93" s="453"/>
      <c r="J93" s="248">
        <v>2.8</v>
      </c>
      <c r="K93" s="311"/>
    </row>
    <row r="94" spans="2:11" x14ac:dyDescent="0.2">
      <c r="B94" s="159" t="s">
        <v>81</v>
      </c>
      <c r="C94" s="160"/>
      <c r="D94" s="19"/>
      <c r="E94" s="450" t="s">
        <v>99</v>
      </c>
      <c r="F94" s="451"/>
      <c r="G94" s="452" t="s">
        <v>473</v>
      </c>
      <c r="H94" s="452"/>
      <c r="I94" s="453"/>
      <c r="J94" s="248">
        <v>2</v>
      </c>
      <c r="K94" s="311"/>
    </row>
    <row r="95" spans="2:11" x14ac:dyDescent="0.2">
      <c r="B95" s="159" t="s">
        <v>114</v>
      </c>
      <c r="C95" s="160"/>
      <c r="D95" s="19"/>
      <c r="E95" s="450" t="s">
        <v>464</v>
      </c>
      <c r="F95" s="451"/>
      <c r="G95" s="456" t="s">
        <v>530</v>
      </c>
      <c r="H95" s="452"/>
      <c r="I95" s="453"/>
      <c r="J95" s="248" t="s">
        <v>465</v>
      </c>
      <c r="K95" s="311" t="s">
        <v>414</v>
      </c>
    </row>
    <row r="96" spans="2:11" x14ac:dyDescent="0.2">
      <c r="B96" s="159" t="s">
        <v>86</v>
      </c>
      <c r="C96" s="160"/>
      <c r="D96" s="19"/>
      <c r="E96" s="450" t="s">
        <v>464</v>
      </c>
      <c r="F96" s="451"/>
      <c r="G96" s="452">
        <v>19.43</v>
      </c>
      <c r="H96" s="452"/>
      <c r="I96" s="453"/>
      <c r="J96" s="248" t="s">
        <v>465</v>
      </c>
      <c r="K96" s="311" t="s">
        <v>414</v>
      </c>
    </row>
    <row r="97" spans="2:11" x14ac:dyDescent="0.2">
      <c r="B97" s="159" t="s">
        <v>87</v>
      </c>
      <c r="C97" s="160"/>
      <c r="D97" s="19"/>
      <c r="E97" s="450" t="s">
        <v>464</v>
      </c>
      <c r="F97" s="451"/>
      <c r="G97" s="452">
        <v>5.9</v>
      </c>
      <c r="H97" s="452"/>
      <c r="I97" s="453"/>
      <c r="J97" s="248" t="s">
        <v>465</v>
      </c>
      <c r="K97" s="311" t="s">
        <v>414</v>
      </c>
    </row>
    <row r="98" spans="2:11" x14ac:dyDescent="0.2">
      <c r="B98" s="159" t="s">
        <v>104</v>
      </c>
      <c r="C98" s="160"/>
      <c r="D98" s="19"/>
      <c r="E98" s="450" t="s">
        <v>464</v>
      </c>
      <c r="F98" s="451"/>
      <c r="G98" s="452">
        <v>5.9</v>
      </c>
      <c r="H98" s="452"/>
      <c r="I98" s="453"/>
      <c r="J98" s="248" t="s">
        <v>465</v>
      </c>
      <c r="K98" s="311" t="s">
        <v>414</v>
      </c>
    </row>
    <row r="99" spans="2:11" x14ac:dyDescent="0.2">
      <c r="B99" s="159" t="s">
        <v>102</v>
      </c>
      <c r="C99" s="160"/>
      <c r="D99" s="19"/>
      <c r="E99" s="450" t="s">
        <v>74</v>
      </c>
      <c r="F99" s="451"/>
      <c r="G99" s="452" t="s">
        <v>473</v>
      </c>
      <c r="H99" s="452"/>
      <c r="I99" s="453"/>
      <c r="J99" s="248">
        <v>0</v>
      </c>
      <c r="K99" s="311"/>
    </row>
    <row r="100" spans="2:11" x14ac:dyDescent="0.2">
      <c r="B100" s="159" t="s">
        <v>112</v>
      </c>
      <c r="C100" s="160"/>
      <c r="D100" s="19"/>
      <c r="E100" s="450" t="s">
        <v>147</v>
      </c>
      <c r="F100" s="451"/>
      <c r="G100" s="452" t="s">
        <v>473</v>
      </c>
      <c r="H100" s="452"/>
      <c r="I100" s="453"/>
      <c r="J100" s="248">
        <v>0.5</v>
      </c>
      <c r="K100" s="311"/>
    </row>
    <row r="101" spans="2:11" x14ac:dyDescent="0.2">
      <c r="B101" s="159" t="s">
        <v>100</v>
      </c>
      <c r="C101" s="160"/>
      <c r="D101" s="19"/>
      <c r="E101" s="450" t="s">
        <v>152</v>
      </c>
      <c r="F101" s="451"/>
      <c r="G101" s="452" t="s">
        <v>473</v>
      </c>
      <c r="H101" s="452"/>
      <c r="I101" s="453"/>
      <c r="J101" s="248">
        <v>1.5</v>
      </c>
      <c r="K101" s="311"/>
    </row>
    <row r="102" spans="2:11" x14ac:dyDescent="0.2">
      <c r="B102" s="159" t="s">
        <v>101</v>
      </c>
      <c r="C102" s="160"/>
      <c r="D102" s="19"/>
      <c r="E102" s="450" t="s">
        <v>464</v>
      </c>
      <c r="F102" s="451"/>
      <c r="G102" s="452">
        <v>2.71</v>
      </c>
      <c r="H102" s="452"/>
      <c r="I102" s="453"/>
      <c r="J102" s="248" t="s">
        <v>465</v>
      </c>
      <c r="K102" s="311" t="s">
        <v>414</v>
      </c>
    </row>
    <row r="103" spans="2:11" x14ac:dyDescent="0.2">
      <c r="B103" s="159" t="s">
        <v>88</v>
      </c>
      <c r="C103" s="160"/>
      <c r="D103" s="19"/>
      <c r="E103" s="450" t="s">
        <v>464</v>
      </c>
      <c r="F103" s="451"/>
      <c r="G103" s="452">
        <v>0.32</v>
      </c>
      <c r="H103" s="452"/>
      <c r="I103" s="453"/>
      <c r="J103" s="248" t="s">
        <v>465</v>
      </c>
      <c r="K103" s="311" t="s">
        <v>414</v>
      </c>
    </row>
    <row r="104" spans="2:11" x14ac:dyDescent="0.2">
      <c r="B104" s="159" t="s">
        <v>113</v>
      </c>
      <c r="C104" s="160"/>
      <c r="D104" s="19"/>
      <c r="E104" s="450" t="s">
        <v>147</v>
      </c>
      <c r="F104" s="451"/>
      <c r="G104" s="457" t="s">
        <v>473</v>
      </c>
      <c r="H104" s="452"/>
      <c r="I104" s="453"/>
      <c r="J104" s="248">
        <v>0.5</v>
      </c>
      <c r="K104" s="311"/>
    </row>
    <row r="105" spans="2:11" x14ac:dyDescent="0.2">
      <c r="B105" s="159" t="s">
        <v>89</v>
      </c>
      <c r="C105" s="160"/>
      <c r="D105" s="19"/>
      <c r="E105" s="450" t="s">
        <v>464</v>
      </c>
      <c r="F105" s="451"/>
      <c r="G105" s="452">
        <v>0.59</v>
      </c>
      <c r="H105" s="452"/>
      <c r="I105" s="453"/>
      <c r="J105" s="248" t="s">
        <v>465</v>
      </c>
      <c r="K105" s="311" t="s">
        <v>414</v>
      </c>
    </row>
    <row r="106" spans="2:11" x14ac:dyDescent="0.2">
      <c r="B106" s="159" t="s">
        <v>95</v>
      </c>
      <c r="C106" s="160"/>
      <c r="D106" s="19"/>
      <c r="E106" s="450" t="s">
        <v>150</v>
      </c>
      <c r="F106" s="451"/>
      <c r="G106" s="452" t="s">
        <v>473</v>
      </c>
      <c r="H106" s="452"/>
      <c r="I106" s="453"/>
      <c r="J106" s="248">
        <v>1</v>
      </c>
      <c r="K106" s="311"/>
    </row>
    <row r="107" spans="2:11" x14ac:dyDescent="0.2">
      <c r="B107" s="159" t="s">
        <v>98</v>
      </c>
      <c r="C107" s="160"/>
      <c r="D107" s="19"/>
      <c r="E107" s="450" t="s">
        <v>149</v>
      </c>
      <c r="F107" s="451"/>
      <c r="G107" s="457" t="s">
        <v>473</v>
      </c>
      <c r="H107" s="452"/>
      <c r="I107" s="453"/>
      <c r="J107" s="248">
        <v>1.5</v>
      </c>
      <c r="K107" s="311"/>
    </row>
    <row r="108" spans="2:11" x14ac:dyDescent="0.2">
      <c r="B108" s="159" t="s">
        <v>82</v>
      </c>
      <c r="C108" s="160"/>
      <c r="D108" s="19"/>
      <c r="E108" s="450" t="s">
        <v>99</v>
      </c>
      <c r="F108" s="451"/>
      <c r="G108" s="452" t="s">
        <v>473</v>
      </c>
      <c r="H108" s="452"/>
      <c r="I108" s="453"/>
      <c r="J108" s="248">
        <v>2</v>
      </c>
      <c r="K108" s="311"/>
    </row>
    <row r="109" spans="2:11" x14ac:dyDescent="0.2">
      <c r="B109" s="159" t="s">
        <v>90</v>
      </c>
      <c r="C109" s="160"/>
      <c r="D109" s="19"/>
      <c r="E109" s="450" t="s">
        <v>464</v>
      </c>
      <c r="F109" s="451"/>
      <c r="G109" s="452">
        <v>4.59</v>
      </c>
      <c r="H109" s="452"/>
      <c r="I109" s="453"/>
      <c r="J109" s="248" t="s">
        <v>465</v>
      </c>
      <c r="K109" s="311" t="s">
        <v>414</v>
      </c>
    </row>
    <row r="110" spans="2:11" x14ac:dyDescent="0.2">
      <c r="B110" s="159" t="s">
        <v>76</v>
      </c>
      <c r="C110" s="160"/>
      <c r="D110" s="19"/>
      <c r="E110" s="450" t="s">
        <v>478</v>
      </c>
      <c r="F110" s="451"/>
      <c r="G110" s="452" t="s">
        <v>473</v>
      </c>
      <c r="H110" s="452"/>
      <c r="I110" s="453"/>
      <c r="J110" s="248" t="s">
        <v>478</v>
      </c>
      <c r="K110" s="311"/>
    </row>
    <row r="111" spans="2:11" x14ac:dyDescent="0.2">
      <c r="B111" s="159" t="s">
        <v>111</v>
      </c>
      <c r="C111" s="160"/>
      <c r="D111" s="19"/>
      <c r="E111" s="450" t="s">
        <v>74</v>
      </c>
      <c r="F111" s="451"/>
      <c r="G111" s="457" t="s">
        <v>473</v>
      </c>
      <c r="H111" s="452"/>
      <c r="I111" s="453"/>
      <c r="J111" s="248">
        <v>0</v>
      </c>
      <c r="K111" s="311"/>
    </row>
    <row r="112" spans="2:11" x14ac:dyDescent="0.2">
      <c r="B112" s="159" t="s">
        <v>91</v>
      </c>
      <c r="C112" s="160"/>
      <c r="D112" s="19"/>
      <c r="E112" s="450" t="s">
        <v>464</v>
      </c>
      <c r="F112" s="451"/>
      <c r="G112" s="452">
        <v>19.43</v>
      </c>
      <c r="H112" s="452"/>
      <c r="I112" s="453"/>
      <c r="J112" s="248" t="s">
        <v>465</v>
      </c>
      <c r="K112" s="311" t="s">
        <v>414</v>
      </c>
    </row>
    <row r="113" spans="1:11" x14ac:dyDescent="0.2">
      <c r="B113" s="159" t="s">
        <v>79</v>
      </c>
      <c r="C113" s="160"/>
      <c r="D113" s="19"/>
      <c r="E113" s="450" t="s">
        <v>147</v>
      </c>
      <c r="F113" s="451"/>
      <c r="G113" s="452" t="s">
        <v>473</v>
      </c>
      <c r="H113" s="452"/>
      <c r="I113" s="453"/>
      <c r="J113" s="248">
        <v>0.33300000000000002</v>
      </c>
      <c r="K113" s="311"/>
    </row>
    <row r="114" spans="1:11" x14ac:dyDescent="0.2">
      <c r="B114" s="159" t="s">
        <v>105</v>
      </c>
      <c r="C114" s="160"/>
      <c r="D114" s="19"/>
      <c r="E114" s="450" t="s">
        <v>464</v>
      </c>
      <c r="F114" s="451"/>
      <c r="G114" s="452">
        <v>0.93</v>
      </c>
      <c r="H114" s="452"/>
      <c r="I114" s="453"/>
      <c r="J114" s="248" t="s">
        <v>465</v>
      </c>
      <c r="K114" s="311" t="s">
        <v>414</v>
      </c>
    </row>
    <row r="115" spans="1:11" x14ac:dyDescent="0.2">
      <c r="B115" s="159" t="s">
        <v>106</v>
      </c>
      <c r="C115" s="160"/>
      <c r="D115" s="19"/>
      <c r="E115" s="450" t="s">
        <v>464</v>
      </c>
      <c r="F115" s="451"/>
      <c r="G115" s="452">
        <v>5.9</v>
      </c>
      <c r="H115" s="452"/>
      <c r="I115" s="453"/>
      <c r="J115" s="248" t="s">
        <v>465</v>
      </c>
      <c r="K115" s="311" t="s">
        <v>414</v>
      </c>
    </row>
    <row r="116" spans="1:11" x14ac:dyDescent="0.2">
      <c r="B116" s="159" t="s">
        <v>92</v>
      </c>
      <c r="C116" s="160"/>
      <c r="D116" s="19"/>
      <c r="E116" s="450" t="s">
        <v>464</v>
      </c>
      <c r="F116" s="451"/>
      <c r="G116" s="452">
        <v>9.3000000000000007</v>
      </c>
      <c r="H116" s="452"/>
      <c r="I116" s="453"/>
      <c r="J116" s="248" t="s">
        <v>465</v>
      </c>
      <c r="K116" s="311" t="s">
        <v>414</v>
      </c>
    </row>
    <row r="117" spans="1:11" x14ac:dyDescent="0.2">
      <c r="B117" s="159" t="s">
        <v>93</v>
      </c>
      <c r="C117" s="160"/>
      <c r="D117" s="19"/>
      <c r="E117" s="450" t="s">
        <v>464</v>
      </c>
      <c r="F117" s="451"/>
      <c r="G117" s="452">
        <v>9.3000000000000007</v>
      </c>
      <c r="H117" s="452"/>
      <c r="I117" s="453"/>
      <c r="J117" s="248" t="s">
        <v>465</v>
      </c>
      <c r="K117" s="311" t="s">
        <v>414</v>
      </c>
    </row>
    <row r="118" spans="1:11" x14ac:dyDescent="0.2">
      <c r="B118" s="159" t="s">
        <v>94</v>
      </c>
      <c r="C118" s="160"/>
      <c r="D118" s="19"/>
      <c r="E118" s="450" t="s">
        <v>464</v>
      </c>
      <c r="F118" s="451"/>
      <c r="G118" s="452">
        <v>1.9</v>
      </c>
      <c r="H118" s="452"/>
      <c r="I118" s="453"/>
      <c r="J118" s="248" t="s">
        <v>465</v>
      </c>
      <c r="K118" s="311" t="s">
        <v>414</v>
      </c>
    </row>
    <row r="119" spans="1:11" x14ac:dyDescent="0.2">
      <c r="B119" s="359" t="s">
        <v>234</v>
      </c>
      <c r="C119" s="160"/>
      <c r="D119" s="19"/>
      <c r="E119" s="450" t="s">
        <v>464</v>
      </c>
      <c r="F119" s="451"/>
      <c r="G119" s="452">
        <v>5.57</v>
      </c>
      <c r="H119" s="452"/>
      <c r="I119" s="453"/>
      <c r="J119" s="248" t="s">
        <v>465</v>
      </c>
      <c r="K119" s="311" t="s">
        <v>414</v>
      </c>
    </row>
    <row r="120" spans="1:11" x14ac:dyDescent="0.2">
      <c r="B120" s="159" t="s">
        <v>116</v>
      </c>
      <c r="C120" s="160"/>
      <c r="D120" s="19"/>
      <c r="E120" s="450" t="s">
        <v>151</v>
      </c>
      <c r="F120" s="451"/>
      <c r="G120" s="452" t="s">
        <v>473</v>
      </c>
      <c r="H120" s="452"/>
      <c r="I120" s="453"/>
      <c r="J120" s="248">
        <v>0.5</v>
      </c>
      <c r="K120" s="311"/>
    </row>
    <row r="121" spans="1:11" x14ac:dyDescent="0.2">
      <c r="A121" s="60"/>
      <c r="B121" s="160" t="s">
        <v>107</v>
      </c>
      <c r="C121" s="160"/>
      <c r="D121" s="19"/>
      <c r="E121" s="461" t="s">
        <v>531</v>
      </c>
      <c r="F121" s="462"/>
      <c r="G121" s="452" t="s">
        <v>473</v>
      </c>
      <c r="H121" s="452"/>
      <c r="I121" s="453"/>
      <c r="J121" s="322" t="s">
        <v>465</v>
      </c>
      <c r="K121" s="311" t="s">
        <v>414</v>
      </c>
    </row>
    <row r="122" spans="1:11" x14ac:dyDescent="0.2">
      <c r="A122" s="60"/>
      <c r="B122" s="160" t="s">
        <v>148</v>
      </c>
      <c r="C122" s="160"/>
      <c r="D122" s="19"/>
      <c r="E122" s="450" t="s">
        <v>99</v>
      </c>
      <c r="F122" s="451"/>
      <c r="G122" s="452" t="s">
        <v>473</v>
      </c>
      <c r="H122" s="452"/>
      <c r="I122" s="453"/>
      <c r="J122" s="248">
        <v>2</v>
      </c>
      <c r="K122" s="311"/>
    </row>
    <row r="123" spans="1:11" x14ac:dyDescent="0.2">
      <c r="A123" s="60"/>
      <c r="B123" s="160" t="s">
        <v>108</v>
      </c>
      <c r="C123" s="160"/>
      <c r="D123" s="19"/>
      <c r="E123" s="450" t="s">
        <v>464</v>
      </c>
      <c r="F123" s="451"/>
      <c r="G123" s="452">
        <v>4.57</v>
      </c>
      <c r="H123" s="452"/>
      <c r="I123" s="453"/>
      <c r="J123" s="248" t="s">
        <v>465</v>
      </c>
      <c r="K123" s="311" t="s">
        <v>414</v>
      </c>
    </row>
    <row r="124" spans="1:11" x14ac:dyDescent="0.2">
      <c r="A124" s="60"/>
      <c r="B124" s="160" t="s">
        <v>109</v>
      </c>
      <c r="C124" s="160"/>
      <c r="D124" s="19"/>
      <c r="E124" s="450" t="s">
        <v>464</v>
      </c>
      <c r="F124" s="451"/>
      <c r="G124" s="452">
        <v>5.57</v>
      </c>
      <c r="H124" s="452"/>
      <c r="I124" s="453"/>
      <c r="J124" s="248" t="s">
        <v>465</v>
      </c>
      <c r="K124" s="311" t="s">
        <v>414</v>
      </c>
    </row>
    <row r="125" spans="1:11" x14ac:dyDescent="0.2">
      <c r="B125" s="134" t="s">
        <v>110</v>
      </c>
      <c r="C125" s="161"/>
      <c r="D125" s="20"/>
      <c r="E125" s="463" t="s">
        <v>531</v>
      </c>
      <c r="F125" s="464"/>
      <c r="G125" s="458" t="s">
        <v>473</v>
      </c>
      <c r="H125" s="459"/>
      <c r="I125" s="460"/>
      <c r="J125" s="323" t="s">
        <v>465</v>
      </c>
      <c r="K125" s="312" t="s">
        <v>414</v>
      </c>
    </row>
    <row r="126" spans="1:11" x14ac:dyDescent="0.2">
      <c r="E126" s="76"/>
    </row>
    <row r="127" spans="1:11" x14ac:dyDescent="0.2">
      <c r="B127" s="32" t="s">
        <v>479</v>
      </c>
    </row>
    <row r="139" ht="12.75" customHeight="1" x14ac:dyDescent="0.2"/>
    <row r="144" ht="14.25" customHeight="1" x14ac:dyDescent="0.2"/>
    <row r="145" ht="14.25" customHeight="1" x14ac:dyDescent="0.2"/>
  </sheetData>
  <sheetProtection password="CDF4" sheet="1" objects="1" scenarios="1"/>
  <mergeCells count="132">
    <mergeCell ref="E96:F96"/>
    <mergeCell ref="E102:F102"/>
    <mergeCell ref="E114:F114"/>
    <mergeCell ref="E103:F103"/>
    <mergeCell ref="E104:F104"/>
    <mergeCell ref="E95:F95"/>
    <mergeCell ref="E97:F97"/>
    <mergeCell ref="E98:F98"/>
    <mergeCell ref="E99:F99"/>
    <mergeCell ref="E101:F101"/>
    <mergeCell ref="E100:F100"/>
    <mergeCell ref="E105:F105"/>
    <mergeCell ref="E106:F106"/>
    <mergeCell ref="E107:F107"/>
    <mergeCell ref="E108:F108"/>
    <mergeCell ref="E111:F111"/>
    <mergeCell ref="E113:F113"/>
    <mergeCell ref="E109:F109"/>
    <mergeCell ref="E110:F110"/>
    <mergeCell ref="E112:F112"/>
    <mergeCell ref="E123:F123"/>
    <mergeCell ref="E124:F124"/>
    <mergeCell ref="E121:F121"/>
    <mergeCell ref="E115:F115"/>
    <mergeCell ref="E116:F116"/>
    <mergeCell ref="E117:F117"/>
    <mergeCell ref="E125:F125"/>
    <mergeCell ref="E118:F118"/>
    <mergeCell ref="E119:F119"/>
    <mergeCell ref="E120:F120"/>
    <mergeCell ref="E122:F122"/>
    <mergeCell ref="G117:I117"/>
    <mergeCell ref="G122:I122"/>
    <mergeCell ref="G123:I123"/>
    <mergeCell ref="G124:I124"/>
    <mergeCell ref="G125:I125"/>
    <mergeCell ref="G118:I118"/>
    <mergeCell ref="G119:I119"/>
    <mergeCell ref="G120:I120"/>
    <mergeCell ref="G121:I121"/>
    <mergeCell ref="G115:I115"/>
    <mergeCell ref="G111:I111"/>
    <mergeCell ref="G116:I116"/>
    <mergeCell ref="G95:I95"/>
    <mergeCell ref="G96:I96"/>
    <mergeCell ref="G97:I97"/>
    <mergeCell ref="G98:I98"/>
    <mergeCell ref="G99:I99"/>
    <mergeCell ref="G113:I113"/>
    <mergeCell ref="G104:I104"/>
    <mergeCell ref="G110:I110"/>
    <mergeCell ref="G112:I112"/>
    <mergeCell ref="G105:I105"/>
    <mergeCell ref="G106:I106"/>
    <mergeCell ref="G108:I108"/>
    <mergeCell ref="G107:I107"/>
    <mergeCell ref="G109:I109"/>
    <mergeCell ref="G114:I114"/>
    <mergeCell ref="G101:I101"/>
    <mergeCell ref="G100:I100"/>
    <mergeCell ref="G102:I102"/>
    <mergeCell ref="G103:I103"/>
    <mergeCell ref="G79:I79"/>
    <mergeCell ref="G80:I80"/>
    <mergeCell ref="E78:F78"/>
    <mergeCell ref="G78:I78"/>
    <mergeCell ref="G81:I81"/>
    <mergeCell ref="G82:I82"/>
    <mergeCell ref="G83:I83"/>
    <mergeCell ref="E92:F92"/>
    <mergeCell ref="E93:F93"/>
    <mergeCell ref="E79:F79"/>
    <mergeCell ref="E80:F80"/>
    <mergeCell ref="E81:F81"/>
    <mergeCell ref="E82:F82"/>
    <mergeCell ref="E83:F83"/>
    <mergeCell ref="G86:I86"/>
    <mergeCell ref="G87:I87"/>
    <mergeCell ref="G88:I88"/>
    <mergeCell ref="G89:I89"/>
    <mergeCell ref="G90:I90"/>
    <mergeCell ref="G91:I91"/>
    <mergeCell ref="G92:I92"/>
    <mergeCell ref="G93:I93"/>
    <mergeCell ref="E94:F94"/>
    <mergeCell ref="E86:F86"/>
    <mergeCell ref="E87:F87"/>
    <mergeCell ref="E88:F88"/>
    <mergeCell ref="E89:F89"/>
    <mergeCell ref="E90:F90"/>
    <mergeCell ref="E91:F91"/>
    <mergeCell ref="G84:I84"/>
    <mergeCell ref="G85:I85"/>
    <mergeCell ref="E84:F84"/>
    <mergeCell ref="E85:F85"/>
    <mergeCell ref="G94:I94"/>
    <mergeCell ref="G8:H8"/>
    <mergeCell ref="G10:H10"/>
    <mergeCell ref="G11:H11"/>
    <mergeCell ref="I8:K8"/>
    <mergeCell ref="I18:K18"/>
    <mergeCell ref="B78:D78"/>
    <mergeCell ref="B66:F66"/>
    <mergeCell ref="B67:D68"/>
    <mergeCell ref="B77:D77"/>
    <mergeCell ref="B26:C27"/>
    <mergeCell ref="J22:K22"/>
    <mergeCell ref="B18:E18"/>
    <mergeCell ref="B8:E8"/>
    <mergeCell ref="D26:D27"/>
    <mergeCell ref="H26:H27"/>
    <mergeCell ref="G21:H21"/>
    <mergeCell ref="J9:K9"/>
    <mergeCell ref="J13:K13"/>
    <mergeCell ref="G18:H18"/>
    <mergeCell ref="J10:K10"/>
    <mergeCell ref="J11:K11"/>
    <mergeCell ref="J12:K12"/>
    <mergeCell ref="J14:K14"/>
    <mergeCell ref="G13:H13"/>
    <mergeCell ref="G14:H14"/>
    <mergeCell ref="G9:H9"/>
    <mergeCell ref="G12:H12"/>
    <mergeCell ref="J19:K19"/>
    <mergeCell ref="J77:K77"/>
    <mergeCell ref="I26:J26"/>
    <mergeCell ref="J20:K20"/>
    <mergeCell ref="J21:K21"/>
    <mergeCell ref="G22:H22"/>
    <mergeCell ref="G19:H19"/>
    <mergeCell ref="G20:H20"/>
    <mergeCell ref="E26:G26"/>
  </mergeCells>
  <phoneticPr fontId="3" type="noConversion"/>
  <conditionalFormatting sqref="C16">
    <cfRule type="expression" dxfId="2" priority="2" stopIfTrue="1">
      <formula>C16&lt;&gt;""</formula>
    </cfRule>
  </conditionalFormatting>
  <conditionalFormatting sqref="C24">
    <cfRule type="expression" dxfId="1" priority="1" stopIfTrue="1">
      <formula>C24&lt;&gt;""</formula>
    </cfRule>
  </conditionalFormatting>
  <pageMargins left="0.74803149606299213" right="0.74803149606299213" top="0.98425196850393704" bottom="0.98425196850393704" header="0.51181102362204722" footer="0.51181102362204722"/>
  <pageSetup paperSize="9" scale="92" orientation="landscape" blackAndWhite="1" horizontalDpi="4294967293" r:id="rId1"/>
  <headerFooter alignWithMargins="0"/>
  <ignoredErrors>
    <ignoredError sqref="A7 A17 A25 A3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7169" r:id="rId4" name="Drop Down 1">
              <controlPr defaultSize="0" autoLine="0" autoPict="0">
                <anchor moveWithCells="1">
                  <from>
                    <xdr:col>1</xdr:col>
                    <xdr:colOff>19050</xdr:colOff>
                    <xdr:row>8</xdr:row>
                    <xdr:rowOff>9525</xdr:rowOff>
                  </from>
                  <to>
                    <xdr:col>5</xdr:col>
                    <xdr:colOff>28575</xdr:colOff>
                    <xdr:row>9</xdr:row>
                    <xdr:rowOff>28575</xdr:rowOff>
                  </to>
                </anchor>
              </controlPr>
            </control>
          </mc:Choice>
        </mc:AlternateContent>
        <mc:AlternateContent xmlns:mc="http://schemas.openxmlformats.org/markup-compatibility/2006">
          <mc:Choice Requires="x14">
            <control shapeId="7170" r:id="rId5" name="Drop Down 2">
              <controlPr defaultSize="0" autoLine="0" autoPict="0">
                <anchor moveWithCells="1">
                  <from>
                    <xdr:col>1</xdr:col>
                    <xdr:colOff>19050</xdr:colOff>
                    <xdr:row>11</xdr:row>
                    <xdr:rowOff>19050</xdr:rowOff>
                  </from>
                  <to>
                    <xdr:col>5</xdr:col>
                    <xdr:colOff>28575</xdr:colOff>
                    <xdr:row>12</xdr:row>
                    <xdr:rowOff>28575</xdr:rowOff>
                  </to>
                </anchor>
              </controlPr>
            </control>
          </mc:Choice>
        </mc:AlternateContent>
        <mc:AlternateContent xmlns:mc="http://schemas.openxmlformats.org/markup-compatibility/2006">
          <mc:Choice Requires="x14">
            <control shapeId="7171" r:id="rId6" name="Drop Down 3">
              <controlPr defaultSize="0" autoLine="0" autoPict="0">
                <anchor moveWithCells="1">
                  <from>
                    <xdr:col>1</xdr:col>
                    <xdr:colOff>19050</xdr:colOff>
                    <xdr:row>12</xdr:row>
                    <xdr:rowOff>19050</xdr:rowOff>
                  </from>
                  <to>
                    <xdr:col>5</xdr:col>
                    <xdr:colOff>28575</xdr:colOff>
                    <xdr:row>13</xdr:row>
                    <xdr:rowOff>28575</xdr:rowOff>
                  </to>
                </anchor>
              </controlPr>
            </control>
          </mc:Choice>
        </mc:AlternateContent>
        <mc:AlternateContent xmlns:mc="http://schemas.openxmlformats.org/markup-compatibility/2006">
          <mc:Choice Requires="x14">
            <control shapeId="7172" r:id="rId7" name="Drop Down 4">
              <controlPr defaultSize="0" autoLine="0" autoPict="0">
                <anchor moveWithCells="1">
                  <from>
                    <xdr:col>1</xdr:col>
                    <xdr:colOff>9525</xdr:colOff>
                    <xdr:row>18</xdr:row>
                    <xdr:rowOff>9525</xdr:rowOff>
                  </from>
                  <to>
                    <xdr:col>5</xdr:col>
                    <xdr:colOff>19050</xdr:colOff>
                    <xdr:row>19</xdr:row>
                    <xdr:rowOff>19050</xdr:rowOff>
                  </to>
                </anchor>
              </controlPr>
            </control>
          </mc:Choice>
        </mc:AlternateContent>
        <mc:AlternateContent xmlns:mc="http://schemas.openxmlformats.org/markup-compatibility/2006">
          <mc:Choice Requires="x14">
            <control shapeId="7173" r:id="rId8" name="Drop Down 5">
              <controlPr defaultSize="0" autoLine="0" autoPict="0">
                <anchor moveWithCells="1">
                  <from>
                    <xdr:col>1</xdr:col>
                    <xdr:colOff>9525</xdr:colOff>
                    <xdr:row>19</xdr:row>
                    <xdr:rowOff>9525</xdr:rowOff>
                  </from>
                  <to>
                    <xdr:col>5</xdr:col>
                    <xdr:colOff>19050</xdr:colOff>
                    <xdr:row>20</xdr:row>
                    <xdr:rowOff>19050</xdr:rowOff>
                  </to>
                </anchor>
              </controlPr>
            </control>
          </mc:Choice>
        </mc:AlternateContent>
        <mc:AlternateContent xmlns:mc="http://schemas.openxmlformats.org/markup-compatibility/2006">
          <mc:Choice Requires="x14">
            <control shapeId="7174" r:id="rId9" name="Drop Down 6">
              <controlPr defaultSize="0" autoLine="0" autoPict="0">
                <anchor moveWithCells="1">
                  <from>
                    <xdr:col>1</xdr:col>
                    <xdr:colOff>9525</xdr:colOff>
                    <xdr:row>27</xdr:row>
                    <xdr:rowOff>9525</xdr:rowOff>
                  </from>
                  <to>
                    <xdr:col>3</xdr:col>
                    <xdr:colOff>9525</xdr:colOff>
                    <xdr:row>29</xdr:row>
                    <xdr:rowOff>66675</xdr:rowOff>
                  </to>
                </anchor>
              </controlPr>
            </control>
          </mc:Choice>
        </mc:AlternateContent>
        <mc:AlternateContent xmlns:mc="http://schemas.openxmlformats.org/markup-compatibility/2006">
          <mc:Choice Requires="x14">
            <control shapeId="7208" r:id="rId10" name="Drop Down 40">
              <controlPr defaultSize="0" autoLine="0" autoPict="0">
                <anchor moveWithCells="1">
                  <from>
                    <xdr:col>1</xdr:col>
                    <xdr:colOff>19050</xdr:colOff>
                    <xdr:row>9</xdr:row>
                    <xdr:rowOff>28575</xdr:rowOff>
                  </from>
                  <to>
                    <xdr:col>5</xdr:col>
                    <xdr:colOff>28575</xdr:colOff>
                    <xdr:row>10</xdr:row>
                    <xdr:rowOff>47625</xdr:rowOff>
                  </to>
                </anchor>
              </controlPr>
            </control>
          </mc:Choice>
        </mc:AlternateContent>
        <mc:AlternateContent xmlns:mc="http://schemas.openxmlformats.org/markup-compatibility/2006">
          <mc:Choice Requires="x14">
            <control shapeId="7209" r:id="rId11" name="Drop Down 41">
              <controlPr defaultSize="0" autoLine="0" autoPict="0">
                <anchor moveWithCells="1">
                  <from>
                    <xdr:col>1</xdr:col>
                    <xdr:colOff>19050</xdr:colOff>
                    <xdr:row>10</xdr:row>
                    <xdr:rowOff>19050</xdr:rowOff>
                  </from>
                  <to>
                    <xdr:col>5</xdr:col>
                    <xdr:colOff>28575</xdr:colOff>
                    <xdr:row>11</xdr:row>
                    <xdr:rowOff>28575</xdr:rowOff>
                  </to>
                </anchor>
              </controlPr>
            </control>
          </mc:Choice>
        </mc:AlternateContent>
        <mc:AlternateContent xmlns:mc="http://schemas.openxmlformats.org/markup-compatibility/2006">
          <mc:Choice Requires="x14">
            <control shapeId="7176" r:id="rId12" name="Drop Down 8">
              <controlPr defaultSize="0" autoLine="0" autoPict="0">
                <anchor moveWithCells="1">
                  <from>
                    <xdr:col>1</xdr:col>
                    <xdr:colOff>9525</xdr:colOff>
                    <xdr:row>20</xdr:row>
                    <xdr:rowOff>9525</xdr:rowOff>
                  </from>
                  <to>
                    <xdr:col>5</xdr:col>
                    <xdr:colOff>28575</xdr:colOff>
                    <xdr:row>21</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Z22"/>
  <sheetViews>
    <sheetView showGridLines="0" zoomScale="75" workbookViewId="0">
      <selection activeCell="E8" sqref="E8"/>
    </sheetView>
  </sheetViews>
  <sheetFormatPr defaultRowHeight="12.75" x14ac:dyDescent="0.2"/>
  <cols>
    <col min="1" max="1" width="4.85546875" style="32" customWidth="1"/>
    <col min="2" max="2" width="10.7109375" style="32" bestFit="1" customWidth="1"/>
    <col min="3" max="3" width="12.5703125" style="32" customWidth="1"/>
    <col min="4" max="4" width="9.140625" style="32"/>
    <col min="5" max="6" width="9.42578125" style="32" bestFit="1" customWidth="1"/>
    <col min="7" max="8" width="9.140625" style="32"/>
    <col min="9" max="10" width="9.42578125" style="32" bestFit="1" customWidth="1"/>
    <col min="11" max="11" width="9.140625" style="32"/>
    <col min="12" max="12" width="2.7109375" style="32" customWidth="1"/>
    <col min="13" max="24" width="9.140625" style="32"/>
    <col min="25" max="25" width="8.7109375" style="32" customWidth="1"/>
    <col min="26" max="26" width="9.140625" style="32" customWidth="1"/>
    <col min="27" max="16384" width="9.140625" style="32"/>
  </cols>
  <sheetData>
    <row r="1" spans="1:26" ht="15.75" x14ac:dyDescent="0.25">
      <c r="A1" s="101" t="s">
        <v>422</v>
      </c>
      <c r="K1" s="105"/>
    </row>
    <row r="2" spans="1:26" ht="15.75" x14ac:dyDescent="0.25">
      <c r="A2" s="101"/>
      <c r="K2" s="105"/>
    </row>
    <row r="3" spans="1:26" ht="15.75" x14ac:dyDescent="0.25">
      <c r="A3" s="101"/>
      <c r="K3" s="105"/>
    </row>
    <row r="4" spans="1:26" ht="15.75" x14ac:dyDescent="0.25">
      <c r="A4" s="101"/>
      <c r="K4" s="105"/>
    </row>
    <row r="5" spans="1:26" ht="15.75" x14ac:dyDescent="0.25">
      <c r="A5" s="101"/>
      <c r="K5" s="105"/>
    </row>
    <row r="6" spans="1:26" ht="15.75" x14ac:dyDescent="0.25">
      <c r="A6" s="101"/>
      <c r="K6" s="105"/>
    </row>
    <row r="7" spans="1:26" ht="15.75" x14ac:dyDescent="0.25">
      <c r="A7" s="101"/>
      <c r="K7" s="49"/>
    </row>
    <row r="8" spans="1:26" x14ac:dyDescent="0.2">
      <c r="A8" s="55" t="s">
        <v>135</v>
      </c>
      <c r="B8" s="56" t="s">
        <v>167</v>
      </c>
      <c r="E8" s="22"/>
      <c r="F8" s="32" t="s">
        <v>158</v>
      </c>
    </row>
    <row r="9" spans="1:26" x14ac:dyDescent="0.2">
      <c r="A9" s="55"/>
      <c r="B9" s="56"/>
      <c r="E9" s="57"/>
    </row>
    <row r="10" spans="1:26" ht="22.5" customHeight="1" x14ac:dyDescent="0.2">
      <c r="A10" s="55" t="s">
        <v>128</v>
      </c>
      <c r="B10" s="56" t="s">
        <v>157</v>
      </c>
      <c r="E10" s="57"/>
      <c r="Z10" s="57"/>
    </row>
    <row r="11" spans="1:26" ht="6" customHeight="1" x14ac:dyDescent="0.2"/>
    <row r="12" spans="1:26" ht="6" customHeight="1" x14ac:dyDescent="0.2"/>
    <row r="13" spans="1:26" x14ac:dyDescent="0.2">
      <c r="A13" s="55"/>
      <c r="B13" s="437" t="s">
        <v>117</v>
      </c>
      <c r="C13" s="438"/>
      <c r="D13" s="438"/>
      <c r="E13" s="439"/>
      <c r="F13" s="428" t="s">
        <v>132</v>
      </c>
      <c r="G13" s="430"/>
      <c r="H13" s="429"/>
      <c r="I13" s="448" t="s">
        <v>165</v>
      </c>
      <c r="J13" s="428" t="s">
        <v>166</v>
      </c>
      <c r="K13" s="429"/>
    </row>
    <row r="14" spans="1:26" x14ac:dyDescent="0.2">
      <c r="B14" s="440"/>
      <c r="C14" s="441"/>
      <c r="D14" s="441"/>
      <c r="E14" s="442"/>
      <c r="F14" s="23" t="s">
        <v>159</v>
      </c>
      <c r="G14" s="23" t="s">
        <v>118</v>
      </c>
      <c r="H14" s="23" t="s">
        <v>119</v>
      </c>
      <c r="I14" s="449"/>
      <c r="J14" s="7" t="s">
        <v>141</v>
      </c>
      <c r="K14" s="7" t="s">
        <v>118</v>
      </c>
    </row>
    <row r="15" spans="1:26" x14ac:dyDescent="0.2">
      <c r="B15" s="12" t="s">
        <v>160</v>
      </c>
      <c r="C15" s="13"/>
      <c r="D15" s="13"/>
      <c r="E15" s="14"/>
      <c r="F15" s="9">
        <v>2284</v>
      </c>
      <c r="G15" s="26" t="s">
        <v>180</v>
      </c>
      <c r="H15" s="3">
        <v>91.8</v>
      </c>
      <c r="I15" s="11">
        <f>Summary!$O$8/Park!$H$15</f>
        <v>1.5108932461873636</v>
      </c>
      <c r="J15" s="9">
        <f>+F15*I15</f>
        <v>3450.8801742919386</v>
      </c>
      <c r="K15" s="10">
        <f>+Summary!O5</f>
        <v>45352</v>
      </c>
    </row>
    <row r="16" spans="1:26" x14ac:dyDescent="0.2">
      <c r="F16" s="39"/>
    </row>
    <row r="18" spans="1:5" x14ac:dyDescent="0.2">
      <c r="A18" s="55" t="s">
        <v>129</v>
      </c>
      <c r="B18" s="56" t="s">
        <v>421</v>
      </c>
    </row>
    <row r="19" spans="1:5" x14ac:dyDescent="0.2">
      <c r="B19" s="102">
        <f>+E8*J15</f>
        <v>0</v>
      </c>
      <c r="C19" s="103">
        <f>+K15</f>
        <v>45352</v>
      </c>
    </row>
    <row r="21" spans="1:5" x14ac:dyDescent="0.2">
      <c r="A21" s="55"/>
    </row>
    <row r="22" spans="1:5" x14ac:dyDescent="0.2">
      <c r="E22" s="63"/>
    </row>
  </sheetData>
  <sheetProtection password="CDF4" sheet="1" objects="1" scenarios="1"/>
  <mergeCells count="4">
    <mergeCell ref="B13:E14"/>
    <mergeCell ref="I13:I14"/>
    <mergeCell ref="J13:K13"/>
    <mergeCell ref="F13:H13"/>
  </mergeCells>
  <phoneticPr fontId="3" type="noConversion"/>
  <pageMargins left="0.74803149606299213" right="0.74803149606299213" top="0.98425196850393704" bottom="0.98425196850393704" header="0.51181102362204722" footer="0.51181102362204722"/>
  <pageSetup paperSize="9" orientation="landscape" blackAndWhite="1"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S199"/>
  <sheetViews>
    <sheetView showGridLines="0" zoomScale="75" zoomScaleNormal="75" workbookViewId="0">
      <selection activeCell="G12" sqref="G12"/>
    </sheetView>
  </sheetViews>
  <sheetFormatPr defaultRowHeight="12.75" x14ac:dyDescent="0.2"/>
  <cols>
    <col min="1" max="1" width="5.140625" style="32" customWidth="1"/>
    <col min="2" max="2" width="11.42578125" style="32" customWidth="1"/>
    <col min="3" max="3" width="13.140625" style="32" customWidth="1"/>
    <col min="4" max="4" width="11.85546875" style="32" customWidth="1"/>
    <col min="5" max="5" width="13.140625" style="32" customWidth="1"/>
    <col min="6" max="6" width="11.85546875" style="32" customWidth="1"/>
    <col min="7" max="7" width="9.140625" style="32"/>
    <col min="8" max="8" width="11.5703125" style="32" customWidth="1"/>
    <col min="9" max="9" width="11.85546875" style="32" customWidth="1"/>
    <col min="10" max="13" width="9.140625" style="32"/>
    <col min="14" max="14" width="3.5703125" style="32" customWidth="1"/>
    <col min="15" max="15" width="12" style="32" customWidth="1"/>
    <col min="16" max="16" width="11.85546875" style="32" customWidth="1"/>
    <col min="17" max="17" width="16.85546875" style="32" customWidth="1"/>
    <col min="18" max="18" width="9.140625" style="32"/>
    <col min="19" max="19" width="9.140625" style="32" hidden="1" customWidth="1"/>
    <col min="20" max="21" width="9.140625" style="32"/>
    <col min="22" max="22" width="12.140625" style="32" customWidth="1"/>
    <col min="23" max="16384" width="9.140625" style="32"/>
  </cols>
  <sheetData>
    <row r="1" spans="1:19" ht="15.75" x14ac:dyDescent="0.25">
      <c r="A1" s="101" t="s">
        <v>393</v>
      </c>
      <c r="J1" s="105"/>
    </row>
    <row r="2" spans="1:19" ht="15.75" x14ac:dyDescent="0.25">
      <c r="A2" s="101"/>
      <c r="J2" s="49"/>
    </row>
    <row r="3" spans="1:19" ht="15.75" x14ac:dyDescent="0.25">
      <c r="A3" s="101"/>
      <c r="J3" s="49"/>
    </row>
    <row r="4" spans="1:19" ht="15.75" x14ac:dyDescent="0.25">
      <c r="A4" s="101"/>
      <c r="J4" s="49"/>
    </row>
    <row r="5" spans="1:19" ht="15.75" x14ac:dyDescent="0.25">
      <c r="A5" s="101"/>
      <c r="J5" s="49"/>
    </row>
    <row r="6" spans="1:19" ht="15.75" x14ac:dyDescent="0.25">
      <c r="A6" s="101"/>
      <c r="J6" s="49"/>
    </row>
    <row r="7" spans="1:19" x14ac:dyDescent="0.2">
      <c r="S7" s="57">
        <v>1</v>
      </c>
    </row>
    <row r="8" spans="1:19" x14ac:dyDescent="0.2">
      <c r="A8" s="55" t="s">
        <v>135</v>
      </c>
      <c r="B8" s="56" t="s">
        <v>121</v>
      </c>
      <c r="C8" s="56"/>
      <c r="S8" s="57">
        <v>1</v>
      </c>
    </row>
    <row r="9" spans="1:19" x14ac:dyDescent="0.2">
      <c r="A9" s="55"/>
      <c r="C9" s="56"/>
      <c r="S9" s="57"/>
    </row>
    <row r="10" spans="1:19" x14ac:dyDescent="0.2">
      <c r="A10" s="55">
        <v>2</v>
      </c>
      <c r="B10" s="56" t="s">
        <v>419</v>
      </c>
      <c r="S10" s="57"/>
    </row>
    <row r="11" spans="1:19" x14ac:dyDescent="0.2">
      <c r="B11" s="4" t="s">
        <v>123</v>
      </c>
      <c r="C11" s="5"/>
      <c r="D11" s="155"/>
      <c r="E11" s="4" t="s">
        <v>125</v>
      </c>
      <c r="F11" s="6"/>
      <c r="G11" s="7" t="s">
        <v>124</v>
      </c>
      <c r="H11" s="126" t="s">
        <v>235</v>
      </c>
      <c r="I11" s="122" t="s">
        <v>268</v>
      </c>
      <c r="S11" s="57"/>
    </row>
    <row r="12" spans="1:19" ht="15" customHeight="1" x14ac:dyDescent="0.2">
      <c r="B12" s="75"/>
      <c r="D12" s="60"/>
      <c r="E12" s="467" t="str">
        <f>+IF(S12&gt;1,INDEX($Q$87:$Q$156,S12),"")</f>
        <v/>
      </c>
      <c r="F12" s="468"/>
      <c r="G12" s="22"/>
      <c r="H12" s="1" t="str">
        <f>+IF(OR(E12="FPA",E12="")," ",INDEX($R$87:$R$156,S12))</f>
        <v xml:space="preserve"> </v>
      </c>
      <c r="I12" s="2" t="str">
        <f>+IF(H12=" ","",G12*H12)</f>
        <v/>
      </c>
      <c r="S12" s="57">
        <v>1</v>
      </c>
    </row>
    <row r="13" spans="1:19" ht="15" customHeight="1" x14ac:dyDescent="0.2">
      <c r="B13" s="77"/>
      <c r="D13" s="60"/>
      <c r="E13" s="467" t="str">
        <f>+IF(S13&gt;1,INDEX($Q$87:$Q$156,S13),"")</f>
        <v/>
      </c>
      <c r="F13" s="468"/>
      <c r="G13" s="22"/>
      <c r="H13" s="1" t="str">
        <f>+IF(OR(E13="FPA",E13="")," ",INDEX($R$87:$R$156,S13))</f>
        <v xml:space="preserve"> </v>
      </c>
      <c r="I13" s="2" t="str">
        <f>+IF(H13=" ","",G13*H13)</f>
        <v/>
      </c>
      <c r="S13" s="57">
        <v>1</v>
      </c>
    </row>
    <row r="14" spans="1:19" ht="15" customHeight="1" x14ac:dyDescent="0.2">
      <c r="B14" s="78"/>
      <c r="C14" s="79"/>
      <c r="D14" s="64"/>
      <c r="E14" s="467" t="str">
        <f>+IF(S14&gt;1,INDEX($Q$87:$Q$156,S14),"")</f>
        <v/>
      </c>
      <c r="F14" s="468"/>
      <c r="G14" s="22"/>
      <c r="H14" s="1" t="str">
        <f>+IF(OR(E14="FPA",E14="")," ",INDEX($R$87:$R$156,S14))</f>
        <v xml:space="preserve"> </v>
      </c>
      <c r="I14" s="3" t="str">
        <f>+IF(H14=" ","",G14*H14)</f>
        <v/>
      </c>
      <c r="S14" s="57">
        <v>1</v>
      </c>
    </row>
    <row r="15" spans="1:19" ht="15" customHeight="1" x14ac:dyDescent="0.2">
      <c r="D15" s="48" t="str">
        <f>+IF(OR(E12="FPA",E13="FPA",E14="FPA")," Summarise First Principles Assessment (FPA):","First Principles Assessment only:")</f>
        <v>First Principles Assessment only:</v>
      </c>
      <c r="E15" s="465"/>
      <c r="F15" s="466"/>
      <c r="G15" s="22"/>
      <c r="H15" s="22"/>
      <c r="I15" s="3">
        <f>+IF(H15=" ","",G15*H15)</f>
        <v>0</v>
      </c>
      <c r="S15" s="57"/>
    </row>
    <row r="16" spans="1:19" x14ac:dyDescent="0.2">
      <c r="H16" s="61" t="s">
        <v>127</v>
      </c>
      <c r="I16" s="28">
        <f>SUM(I12:I15)</f>
        <v>0</v>
      </c>
      <c r="S16" s="57"/>
    </row>
    <row r="17" spans="1:19" x14ac:dyDescent="0.2">
      <c r="S17" s="57"/>
    </row>
    <row r="18" spans="1:19" x14ac:dyDescent="0.2">
      <c r="A18" s="73">
        <v>3</v>
      </c>
      <c r="B18" s="56" t="s">
        <v>420</v>
      </c>
      <c r="S18" s="57"/>
    </row>
    <row r="19" spans="1:19" x14ac:dyDescent="0.2">
      <c r="B19" s="4" t="s">
        <v>123</v>
      </c>
      <c r="C19" s="5"/>
      <c r="D19" s="155"/>
      <c r="E19" s="4" t="s">
        <v>125</v>
      </c>
      <c r="F19" s="6"/>
      <c r="G19" s="7" t="s">
        <v>124</v>
      </c>
      <c r="H19" s="8" t="str">
        <f>+H11</f>
        <v>TDU/unit</v>
      </c>
      <c r="I19" s="7" t="str">
        <f>+I11</f>
        <v>TDU's</v>
      </c>
      <c r="S19" s="57"/>
    </row>
    <row r="20" spans="1:19" ht="15" customHeight="1" x14ac:dyDescent="0.2">
      <c r="B20" s="77"/>
      <c r="D20" s="60"/>
      <c r="E20" s="467" t="str">
        <f>+IF(S20&gt;1,INDEX($Q$87:$Q$156,S20),"")</f>
        <v/>
      </c>
      <c r="F20" s="468"/>
      <c r="G20" s="22"/>
      <c r="H20" s="1" t="str">
        <f>+IF(OR(E20="FPA",E20="")," ",INDEX($R$87:$R$156,S20))</f>
        <v xml:space="preserve"> </v>
      </c>
      <c r="I20" s="2" t="str">
        <f>+IF(H20=" ","",G20*H20)</f>
        <v/>
      </c>
      <c r="S20" s="57">
        <v>1</v>
      </c>
    </row>
    <row r="21" spans="1:19" ht="15" customHeight="1" x14ac:dyDescent="0.2">
      <c r="B21" s="77"/>
      <c r="D21" s="60"/>
      <c r="E21" s="467" t="str">
        <f>+IF(S21&gt;1,INDEX($Q$87:$Q$156,S21),"")</f>
        <v/>
      </c>
      <c r="F21" s="468"/>
      <c r="G21" s="22"/>
      <c r="H21" s="1" t="str">
        <f>+IF(OR(E21="FPA",E21="")," ",INDEX($R$87:$R$156,S21))</f>
        <v xml:space="preserve"> </v>
      </c>
      <c r="I21" s="2" t="str">
        <f>+IF(H21=" ","",G21*H21)</f>
        <v/>
      </c>
      <c r="S21" s="57">
        <v>1</v>
      </c>
    </row>
    <row r="22" spans="1:19" ht="15" customHeight="1" x14ac:dyDescent="0.2">
      <c r="B22" s="78"/>
      <c r="C22" s="79"/>
      <c r="D22" s="64"/>
      <c r="E22" s="467" t="str">
        <f>+IF(S22&gt;1,INDEX($Q$87:$Q$156,S22),"")</f>
        <v/>
      </c>
      <c r="F22" s="468"/>
      <c r="G22" s="22"/>
      <c r="H22" s="1" t="str">
        <f>+IF(OR(E22="FPA",E22="")," ",INDEX($R$87:$R$156,S22))</f>
        <v xml:space="preserve"> </v>
      </c>
      <c r="I22" s="3" t="str">
        <f>+IF(H22=" ","",G22*H22)</f>
        <v/>
      </c>
      <c r="S22" s="57">
        <v>1</v>
      </c>
    </row>
    <row r="23" spans="1:19" ht="15" customHeight="1" x14ac:dyDescent="0.2">
      <c r="D23" s="48" t="str">
        <f>+IF(OR(E20="FPA",E21="FPA",E22="FPA")," Summarise First Principles Assessment (FPA):","First Principles Assessment only:")</f>
        <v>First Principles Assessment only:</v>
      </c>
      <c r="E23" s="465"/>
      <c r="F23" s="466"/>
      <c r="G23" s="22"/>
      <c r="H23" s="22"/>
      <c r="I23" s="3">
        <f>+IF(H23=" ","",G23*H23)</f>
        <v>0</v>
      </c>
      <c r="S23" s="57"/>
    </row>
    <row r="24" spans="1:19" x14ac:dyDescent="0.2">
      <c r="H24" s="61" t="s">
        <v>127</v>
      </c>
      <c r="I24" s="28">
        <f>SUM(I20:I23)</f>
        <v>0</v>
      </c>
      <c r="S24" s="57"/>
    </row>
    <row r="25" spans="1:19" x14ac:dyDescent="0.2">
      <c r="S25" s="57"/>
    </row>
    <row r="26" spans="1:19" x14ac:dyDescent="0.2">
      <c r="A26" s="55">
        <v>4</v>
      </c>
      <c r="B26" s="56" t="s">
        <v>157</v>
      </c>
      <c r="S26" s="57"/>
    </row>
    <row r="27" spans="1:19" ht="12.75" customHeight="1" x14ac:dyDescent="0.2">
      <c r="B27" s="437" t="s">
        <v>117</v>
      </c>
      <c r="C27" s="438"/>
      <c r="D27" s="439"/>
      <c r="E27" s="123"/>
      <c r="F27" s="428" t="s">
        <v>132</v>
      </c>
      <c r="G27" s="430"/>
      <c r="H27" s="430"/>
      <c r="I27" s="429"/>
      <c r="J27" s="448" t="s">
        <v>165</v>
      </c>
      <c r="K27" s="428" t="s">
        <v>166</v>
      </c>
      <c r="L27" s="429"/>
      <c r="M27" s="448" t="s">
        <v>183</v>
      </c>
      <c r="S27" s="57"/>
    </row>
    <row r="28" spans="1:19" x14ac:dyDescent="0.2">
      <c r="B28" s="440"/>
      <c r="C28" s="441"/>
      <c r="D28" s="442"/>
      <c r="E28" s="124" t="s">
        <v>154</v>
      </c>
      <c r="F28" s="121" t="s">
        <v>267</v>
      </c>
      <c r="G28" s="23" t="s">
        <v>118</v>
      </c>
      <c r="H28" s="428" t="s">
        <v>266</v>
      </c>
      <c r="I28" s="430"/>
      <c r="J28" s="449"/>
      <c r="K28" s="7" t="str">
        <f>+F28</f>
        <v>$/TDU</v>
      </c>
      <c r="L28" s="7" t="s">
        <v>118</v>
      </c>
      <c r="M28" s="449"/>
      <c r="S28" s="57"/>
    </row>
    <row r="29" spans="1:19" ht="15" customHeight="1" x14ac:dyDescent="0.2">
      <c r="E29" s="118" t="s">
        <v>264</v>
      </c>
      <c r="F29" s="9">
        <f>+INDEX($E$72:$E$82,$S$29)</f>
        <v>0</v>
      </c>
      <c r="G29" s="24" t="s">
        <v>185</v>
      </c>
      <c r="H29" s="119" t="s">
        <v>119</v>
      </c>
      <c r="I29" s="29">
        <v>80.099999999999994</v>
      </c>
      <c r="J29" s="11">
        <f>+Summary!$O$8/Roads!I29</f>
        <v>1.731585518102372</v>
      </c>
      <c r="K29" s="9">
        <f>+J29*F29</f>
        <v>0</v>
      </c>
      <c r="L29" s="24">
        <f>+Summary!O5</f>
        <v>45352</v>
      </c>
      <c r="M29" s="114" t="str">
        <f>+INDEX($I$72:$I$82,S29)</f>
        <v xml:space="preserve"> </v>
      </c>
      <c r="S29" s="57">
        <v>1</v>
      </c>
    </row>
    <row r="30" spans="1:19" x14ac:dyDescent="0.2">
      <c r="B30" s="39"/>
      <c r="E30" s="118" t="s">
        <v>265</v>
      </c>
      <c r="F30" s="9">
        <f>+INDEX($F$72:$F$82,$S$29)</f>
        <v>0</v>
      </c>
      <c r="G30" s="24" t="s">
        <v>185</v>
      </c>
      <c r="H30" s="120" t="s">
        <v>181</v>
      </c>
      <c r="I30" s="29">
        <v>84.5</v>
      </c>
      <c r="J30" s="11">
        <f>+Summary!$O$7/Roads!I30</f>
        <v>1.6213017751479291</v>
      </c>
      <c r="K30" s="9">
        <f>+J30*F30</f>
        <v>0</v>
      </c>
      <c r="L30" s="24">
        <f>+L29</f>
        <v>45352</v>
      </c>
      <c r="M30" s="114" t="str">
        <f>+M29</f>
        <v xml:space="preserve"> </v>
      </c>
    </row>
    <row r="31" spans="1:19" x14ac:dyDescent="0.2">
      <c r="B31" s="39"/>
      <c r="F31" s="105" t="s">
        <v>269</v>
      </c>
    </row>
    <row r="33" spans="1:4" x14ac:dyDescent="0.2">
      <c r="A33" s="55">
        <v>5</v>
      </c>
      <c r="B33" s="56" t="s">
        <v>421</v>
      </c>
    </row>
    <row r="34" spans="1:4" x14ac:dyDescent="0.2">
      <c r="B34" s="102">
        <f>+IF($I$16&gt;$I$24,($I$16-$I$24)*K29,0)</f>
        <v>0</v>
      </c>
      <c r="C34" s="104" t="str">
        <f>+E29</f>
        <v>TCC Works</v>
      </c>
      <c r="D34" s="65" t="str">
        <f>+IF(I24&gt;I16,"No credit in excess of the demand is given","")</f>
        <v/>
      </c>
    </row>
    <row r="35" spans="1:4" ht="15" x14ac:dyDescent="0.35">
      <c r="B35" s="147">
        <f>+IF($I$16&gt;$I$24,($I$16-$I$24)*K30,0)</f>
        <v>0</v>
      </c>
      <c r="C35" s="104" t="str">
        <f>+E30</f>
        <v>TCC Land</v>
      </c>
    </row>
    <row r="36" spans="1:4" x14ac:dyDescent="0.2">
      <c r="B36" s="102">
        <f>SUM(B34:B35)</f>
        <v>0</v>
      </c>
      <c r="C36" s="70" t="str">
        <f>+"("&amp;L29&amp;")"</f>
        <v>(45352)</v>
      </c>
      <c r="D36" s="63"/>
    </row>
    <row r="37" spans="1:4" x14ac:dyDescent="0.2">
      <c r="B37" s="55"/>
      <c r="C37" s="140"/>
    </row>
    <row r="38" spans="1:4" x14ac:dyDescent="0.2">
      <c r="B38" s="55"/>
      <c r="C38" s="140"/>
    </row>
    <row r="39" spans="1:4" x14ac:dyDescent="0.2">
      <c r="B39" s="55"/>
      <c r="C39" s="140"/>
    </row>
    <row r="40" spans="1:4" x14ac:dyDescent="0.2">
      <c r="B40" s="55"/>
      <c r="C40" s="140"/>
    </row>
    <row r="41" spans="1:4" x14ac:dyDescent="0.2">
      <c r="B41" s="55"/>
      <c r="C41" s="140"/>
    </row>
    <row r="42" spans="1:4" x14ac:dyDescent="0.2">
      <c r="B42" s="55"/>
      <c r="C42" s="140"/>
    </row>
    <row r="43" spans="1:4" x14ac:dyDescent="0.2">
      <c r="B43" s="55"/>
      <c r="C43" s="140"/>
    </row>
    <row r="44" spans="1:4" x14ac:dyDescent="0.2">
      <c r="B44" s="55"/>
      <c r="C44" s="140"/>
    </row>
    <row r="45" spans="1:4" x14ac:dyDescent="0.2">
      <c r="B45" s="55"/>
      <c r="C45" s="140"/>
    </row>
    <row r="46" spans="1:4" x14ac:dyDescent="0.2">
      <c r="B46" s="55"/>
      <c r="C46" s="140"/>
    </row>
    <row r="47" spans="1:4" x14ac:dyDescent="0.2">
      <c r="B47" s="55"/>
      <c r="C47" s="140"/>
    </row>
    <row r="48" spans="1:4" x14ac:dyDescent="0.2">
      <c r="B48" s="55"/>
      <c r="C48" s="140"/>
    </row>
    <row r="49" spans="2:6" x14ac:dyDescent="0.2">
      <c r="B49" s="55"/>
      <c r="C49" s="140"/>
    </row>
    <row r="50" spans="2:6" x14ac:dyDescent="0.2">
      <c r="B50" s="55"/>
      <c r="C50" s="140"/>
    </row>
    <row r="51" spans="2:6" x14ac:dyDescent="0.2">
      <c r="B51" s="55"/>
      <c r="C51" s="140"/>
    </row>
    <row r="52" spans="2:6" x14ac:dyDescent="0.2">
      <c r="B52" s="55"/>
      <c r="C52" s="140"/>
    </row>
    <row r="53" spans="2:6" x14ac:dyDescent="0.2">
      <c r="B53" s="55"/>
      <c r="C53" s="140"/>
    </row>
    <row r="54" spans="2:6" x14ac:dyDescent="0.2">
      <c r="B54" s="55"/>
      <c r="C54" s="140"/>
    </row>
    <row r="57" spans="2:6" x14ac:dyDescent="0.2">
      <c r="B57" s="74" t="s">
        <v>133</v>
      </c>
    </row>
    <row r="59" spans="2:6" x14ac:dyDescent="0.2">
      <c r="B59" s="480" t="s">
        <v>121</v>
      </c>
      <c r="C59" s="481"/>
      <c r="D59" s="481"/>
      <c r="E59" s="481"/>
      <c r="F59" s="482"/>
    </row>
    <row r="60" spans="2:6" x14ac:dyDescent="0.2">
      <c r="B60" s="75"/>
      <c r="C60" s="76"/>
      <c r="D60" s="76"/>
      <c r="E60" s="76"/>
      <c r="F60" s="59"/>
    </row>
    <row r="61" spans="2:6" x14ac:dyDescent="0.2">
      <c r="B61" s="77" t="s">
        <v>153</v>
      </c>
      <c r="F61" s="60"/>
    </row>
    <row r="62" spans="2:6" x14ac:dyDescent="0.2">
      <c r="B62" s="77" t="s">
        <v>198</v>
      </c>
      <c r="F62" s="60"/>
    </row>
    <row r="63" spans="2:6" x14ac:dyDescent="0.2">
      <c r="B63" s="78"/>
      <c r="C63" s="79"/>
      <c r="D63" s="79"/>
      <c r="E63" s="79"/>
      <c r="F63" s="64"/>
    </row>
    <row r="69" spans="2:10" x14ac:dyDescent="0.2">
      <c r="B69" s="483" t="s">
        <v>263</v>
      </c>
      <c r="C69" s="484"/>
      <c r="D69" s="484"/>
      <c r="E69" s="484"/>
      <c r="F69" s="484"/>
      <c r="G69" s="484"/>
      <c r="H69" s="484"/>
      <c r="I69" s="485" t="s">
        <v>299</v>
      </c>
      <c r="J69" s="486"/>
    </row>
    <row r="70" spans="2:10" ht="12.75" customHeight="1" x14ac:dyDescent="0.2">
      <c r="B70" s="492" t="s">
        <v>117</v>
      </c>
      <c r="C70" s="493"/>
      <c r="D70" s="494"/>
      <c r="E70" s="473" t="s">
        <v>262</v>
      </c>
      <c r="F70" s="498"/>
      <c r="G70" s="473" t="s">
        <v>261</v>
      </c>
      <c r="H70" s="474"/>
      <c r="I70" s="487"/>
      <c r="J70" s="488"/>
    </row>
    <row r="71" spans="2:10" x14ac:dyDescent="0.2">
      <c r="B71" s="495"/>
      <c r="C71" s="496"/>
      <c r="D71" s="497"/>
      <c r="E71" s="138" t="s">
        <v>259</v>
      </c>
      <c r="F71" s="138" t="s">
        <v>260</v>
      </c>
      <c r="G71" s="138" t="s">
        <v>259</v>
      </c>
      <c r="H71" s="153" t="s">
        <v>260</v>
      </c>
      <c r="I71" s="138" t="s">
        <v>297</v>
      </c>
      <c r="J71" s="138" t="s">
        <v>298</v>
      </c>
    </row>
    <row r="72" spans="2:10" x14ac:dyDescent="0.2">
      <c r="B72" s="469" t="s">
        <v>126</v>
      </c>
      <c r="C72" s="470"/>
      <c r="D72" s="59"/>
      <c r="E72" s="81"/>
      <c r="F72" s="88"/>
      <c r="G72" s="81"/>
      <c r="H72" s="111"/>
      <c r="I72" s="81" t="s">
        <v>126</v>
      </c>
      <c r="J72" s="88" t="s">
        <v>126</v>
      </c>
    </row>
    <row r="73" spans="2:10" x14ac:dyDescent="0.2">
      <c r="B73" s="116" t="s">
        <v>270</v>
      </c>
      <c r="C73" s="82"/>
      <c r="D73" s="60"/>
      <c r="E73" s="83">
        <v>657</v>
      </c>
      <c r="F73" s="111">
        <v>1</v>
      </c>
      <c r="G73" s="83">
        <v>1591</v>
      </c>
      <c r="H73" s="111">
        <v>34</v>
      </c>
      <c r="I73" s="83" t="s">
        <v>304</v>
      </c>
      <c r="J73" s="93" t="s">
        <v>313</v>
      </c>
    </row>
    <row r="74" spans="2:10" x14ac:dyDescent="0.2">
      <c r="B74" s="116" t="s">
        <v>271</v>
      </c>
      <c r="C74" s="37"/>
      <c r="D74" s="60"/>
      <c r="E74" s="83">
        <v>90</v>
      </c>
      <c r="F74" s="111">
        <v>1</v>
      </c>
      <c r="G74" s="83">
        <v>1503</v>
      </c>
      <c r="H74" s="111">
        <v>34</v>
      </c>
      <c r="I74" s="83" t="s">
        <v>305</v>
      </c>
      <c r="J74" s="93" t="s">
        <v>314</v>
      </c>
    </row>
    <row r="75" spans="2:10" x14ac:dyDescent="0.2">
      <c r="B75" s="116" t="s">
        <v>272</v>
      </c>
      <c r="C75" s="37"/>
      <c r="D75" s="60"/>
      <c r="E75" s="83">
        <v>1064</v>
      </c>
      <c r="F75" s="111">
        <v>1</v>
      </c>
      <c r="G75" s="83">
        <v>1228</v>
      </c>
      <c r="H75" s="111">
        <v>34</v>
      </c>
      <c r="I75" s="83" t="s">
        <v>306</v>
      </c>
      <c r="J75" s="93" t="s">
        <v>315</v>
      </c>
    </row>
    <row r="76" spans="2:10" x14ac:dyDescent="0.2">
      <c r="B76" s="116" t="s">
        <v>273</v>
      </c>
      <c r="C76" s="37"/>
      <c r="D76" s="60"/>
      <c r="E76" s="83">
        <v>741</v>
      </c>
      <c r="F76" s="111">
        <v>1</v>
      </c>
      <c r="G76" s="83">
        <v>1228</v>
      </c>
      <c r="H76" s="111">
        <v>34</v>
      </c>
      <c r="I76" s="83" t="s">
        <v>307</v>
      </c>
      <c r="J76" s="93" t="s">
        <v>316</v>
      </c>
    </row>
    <row r="77" spans="2:10" x14ac:dyDescent="0.2">
      <c r="B77" s="116" t="s">
        <v>274</v>
      </c>
      <c r="C77" s="37"/>
      <c r="D77" s="60"/>
      <c r="E77" s="83">
        <v>615</v>
      </c>
      <c r="F77" s="111">
        <v>15</v>
      </c>
      <c r="G77" s="83">
        <v>1823</v>
      </c>
      <c r="H77" s="111">
        <v>34</v>
      </c>
      <c r="I77" s="83" t="s">
        <v>308</v>
      </c>
      <c r="J77" s="93" t="s">
        <v>317</v>
      </c>
    </row>
    <row r="78" spans="2:10" x14ac:dyDescent="0.2">
      <c r="B78" s="116" t="s">
        <v>275</v>
      </c>
      <c r="C78" s="37"/>
      <c r="D78" s="60"/>
      <c r="E78" s="83">
        <v>653</v>
      </c>
      <c r="F78" s="111">
        <v>38</v>
      </c>
      <c r="G78" s="83">
        <v>1228</v>
      </c>
      <c r="H78" s="111">
        <v>34</v>
      </c>
      <c r="I78" s="83" t="s">
        <v>309</v>
      </c>
      <c r="J78" s="93" t="s">
        <v>318</v>
      </c>
    </row>
    <row r="79" spans="2:10" x14ac:dyDescent="0.2">
      <c r="B79" s="116" t="s">
        <v>276</v>
      </c>
      <c r="C79" s="37"/>
      <c r="D79" s="60"/>
      <c r="E79" s="83">
        <v>90</v>
      </c>
      <c r="F79" s="111">
        <v>1</v>
      </c>
      <c r="G79" s="83">
        <v>3767</v>
      </c>
      <c r="H79" s="111">
        <v>34</v>
      </c>
      <c r="I79" s="83" t="s">
        <v>310</v>
      </c>
      <c r="J79" s="93" t="s">
        <v>319</v>
      </c>
    </row>
    <row r="80" spans="2:10" x14ac:dyDescent="0.2">
      <c r="B80" s="116" t="s">
        <v>277</v>
      </c>
      <c r="C80" s="37"/>
      <c r="D80" s="60"/>
      <c r="E80" s="83">
        <v>1785</v>
      </c>
      <c r="F80" s="111">
        <v>126</v>
      </c>
      <c r="G80" s="83">
        <v>1228</v>
      </c>
      <c r="H80" s="111">
        <v>34</v>
      </c>
      <c r="I80" s="117" t="s">
        <v>311</v>
      </c>
      <c r="J80" s="93" t="s">
        <v>320</v>
      </c>
    </row>
    <row r="81" spans="2:18" x14ac:dyDescent="0.2">
      <c r="B81" s="116" t="s">
        <v>278</v>
      </c>
      <c r="C81" s="37"/>
      <c r="D81" s="60"/>
      <c r="E81" s="83">
        <v>1994</v>
      </c>
      <c r="F81" s="111">
        <v>1</v>
      </c>
      <c r="G81" s="83">
        <v>1228</v>
      </c>
      <c r="H81" s="111">
        <v>34</v>
      </c>
      <c r="I81" s="83" t="s">
        <v>312</v>
      </c>
      <c r="J81" s="93" t="s">
        <v>321</v>
      </c>
    </row>
    <row r="82" spans="2:18" x14ac:dyDescent="0.2">
      <c r="B82" s="471"/>
      <c r="C82" s="472"/>
      <c r="D82" s="64"/>
      <c r="E82" s="85"/>
      <c r="F82" s="92"/>
      <c r="G82" s="85"/>
      <c r="H82" s="92"/>
      <c r="I82" s="85"/>
      <c r="J82" s="92"/>
    </row>
    <row r="85" spans="2:18" ht="12.75" customHeight="1" x14ac:dyDescent="0.2">
      <c r="B85" s="477" t="s">
        <v>199</v>
      </c>
      <c r="C85" s="478"/>
      <c r="D85" s="478"/>
      <c r="E85" s="478"/>
      <c r="F85" s="479"/>
      <c r="H85" s="477" t="s">
        <v>237</v>
      </c>
      <c r="I85" s="478"/>
      <c r="J85" s="478"/>
      <c r="K85" s="478"/>
      <c r="L85" s="479"/>
      <c r="N85" s="477" t="s">
        <v>134</v>
      </c>
      <c r="O85" s="478"/>
      <c r="P85" s="478"/>
      <c r="Q85" s="478"/>
      <c r="R85" s="479"/>
    </row>
    <row r="86" spans="2:18" x14ac:dyDescent="0.2">
      <c r="B86" s="489" t="s">
        <v>136</v>
      </c>
      <c r="C86" s="490"/>
      <c r="D86" s="491"/>
      <c r="E86" s="136" t="s">
        <v>72</v>
      </c>
      <c r="F86" s="132" t="s">
        <v>235</v>
      </c>
      <c r="H86" s="489" t="s">
        <v>71</v>
      </c>
      <c r="I86" s="490"/>
      <c r="J86" s="491"/>
      <c r="K86" s="136" t="s">
        <v>72</v>
      </c>
      <c r="L86" s="132" t="s">
        <v>235</v>
      </c>
      <c r="N86" s="489" t="str">
        <f>+IF($S$8=2,B86,IF($S$8=3,H86,""))</f>
        <v/>
      </c>
      <c r="O86" s="490"/>
      <c r="P86" s="491"/>
      <c r="Q86" s="475" t="str">
        <f>+IF($S$8=2,E86,IF($S$8=3,K86,""))</f>
        <v/>
      </c>
      <c r="R86" s="476"/>
    </row>
    <row r="87" spans="2:18" x14ac:dyDescent="0.2">
      <c r="B87" s="75"/>
      <c r="C87" s="76"/>
      <c r="D87" s="76"/>
      <c r="E87" s="89"/>
      <c r="F87" s="90"/>
      <c r="H87" s="75"/>
      <c r="I87" s="76"/>
      <c r="J87" s="76"/>
      <c r="K87" s="80"/>
      <c r="L87" s="89"/>
      <c r="N87" s="127"/>
      <c r="O87" s="128"/>
      <c r="P87" s="129"/>
      <c r="Q87" s="90"/>
      <c r="R87" s="90"/>
    </row>
    <row r="88" spans="2:18" x14ac:dyDescent="0.2">
      <c r="B88" s="116" t="s">
        <v>162</v>
      </c>
      <c r="E88" s="93" t="s">
        <v>152</v>
      </c>
      <c r="F88" s="112">
        <v>0.8</v>
      </c>
      <c r="H88" s="82" t="s">
        <v>48</v>
      </c>
      <c r="K88" s="125" t="s">
        <v>240</v>
      </c>
      <c r="L88" s="93">
        <v>2.8</v>
      </c>
      <c r="N88" s="77" t="str">
        <f>+IF($S$8=2,B88,IF($S$8=3,H88,""))</f>
        <v/>
      </c>
      <c r="O88" s="130"/>
      <c r="P88" s="131"/>
      <c r="Q88" s="112" t="str">
        <f>+IF($S$8=2,E88,IF($S$8=3,K88,""))</f>
        <v/>
      </c>
      <c r="R88" s="112" t="str">
        <f>+IF($S$8=2,F88,IF($S$8=3,L88,""))</f>
        <v/>
      </c>
    </row>
    <row r="89" spans="2:18" x14ac:dyDescent="0.2">
      <c r="B89" s="116" t="s">
        <v>96</v>
      </c>
      <c r="E89" s="93" t="s">
        <v>161</v>
      </c>
      <c r="F89" s="112">
        <v>1.1000000000000001</v>
      </c>
      <c r="H89" s="82" t="s">
        <v>49</v>
      </c>
      <c r="K89" s="125" t="s">
        <v>240</v>
      </c>
      <c r="L89" s="93">
        <v>2.8</v>
      </c>
      <c r="N89" s="77" t="str">
        <f t="shared" ref="N89:N152" si="0">+IF($S$8=2,B89,IF($S$8=3,H89,""))</f>
        <v/>
      </c>
      <c r="O89" s="130"/>
      <c r="P89" s="131"/>
      <c r="Q89" s="112" t="str">
        <f t="shared" ref="Q89:Q152" si="1">+IF($S$8=2,E89,IF($S$8=3,K89,""))</f>
        <v/>
      </c>
      <c r="R89" s="112" t="str">
        <f t="shared" ref="R89:R152" si="2">+IF($S$8=2,F89,IF($S$8=3,L89,""))</f>
        <v/>
      </c>
    </row>
    <row r="90" spans="2:18" x14ac:dyDescent="0.2">
      <c r="B90" s="116" t="s">
        <v>96</v>
      </c>
      <c r="E90" s="93" t="s">
        <v>236</v>
      </c>
      <c r="F90" s="112">
        <v>0.6</v>
      </c>
      <c r="H90" s="82" t="s">
        <v>238</v>
      </c>
      <c r="K90" s="125" t="s">
        <v>240</v>
      </c>
      <c r="L90" s="93">
        <v>2.8</v>
      </c>
      <c r="N90" s="77" t="str">
        <f t="shared" si="0"/>
        <v/>
      </c>
      <c r="P90" s="60"/>
      <c r="Q90" s="112" t="str">
        <f t="shared" si="1"/>
        <v/>
      </c>
      <c r="R90" s="112" t="str">
        <f t="shared" si="2"/>
        <v/>
      </c>
    </row>
    <row r="91" spans="2:18" x14ac:dyDescent="0.2">
      <c r="B91" s="77" t="s">
        <v>103</v>
      </c>
      <c r="E91" s="148" t="s">
        <v>301</v>
      </c>
      <c r="F91" s="112">
        <v>5.2</v>
      </c>
      <c r="H91" s="77" t="s">
        <v>50</v>
      </c>
      <c r="K91" s="125" t="s">
        <v>240</v>
      </c>
      <c r="L91" s="93">
        <v>2.8</v>
      </c>
      <c r="N91" s="77" t="str">
        <f t="shared" si="0"/>
        <v/>
      </c>
      <c r="P91" s="60"/>
      <c r="Q91" s="112" t="str">
        <f t="shared" si="1"/>
        <v/>
      </c>
      <c r="R91" s="112" t="str">
        <f t="shared" si="2"/>
        <v/>
      </c>
    </row>
    <row r="92" spans="2:18" x14ac:dyDescent="0.2">
      <c r="B92" s="116" t="s">
        <v>200</v>
      </c>
      <c r="E92" s="93" t="s">
        <v>149</v>
      </c>
      <c r="F92" s="112">
        <v>1.3</v>
      </c>
      <c r="H92" s="77" t="s">
        <v>51</v>
      </c>
      <c r="K92" s="125" t="s">
        <v>240</v>
      </c>
      <c r="L92" s="93">
        <v>2.8</v>
      </c>
      <c r="N92" s="77" t="str">
        <f t="shared" si="0"/>
        <v/>
      </c>
      <c r="P92" s="60"/>
      <c r="Q92" s="112" t="str">
        <f t="shared" si="1"/>
        <v/>
      </c>
      <c r="R92" s="112" t="str">
        <f t="shared" si="2"/>
        <v/>
      </c>
    </row>
    <row r="93" spans="2:18" x14ac:dyDescent="0.2">
      <c r="B93" s="116" t="s">
        <v>201</v>
      </c>
      <c r="E93" s="93" t="s">
        <v>149</v>
      </c>
      <c r="F93" s="112">
        <v>2.8</v>
      </c>
      <c r="H93" s="77" t="s">
        <v>52</v>
      </c>
      <c r="K93" s="125" t="s">
        <v>240</v>
      </c>
      <c r="L93" s="93">
        <v>2.8</v>
      </c>
      <c r="N93" s="77" t="str">
        <f t="shared" si="0"/>
        <v/>
      </c>
      <c r="P93" s="60"/>
      <c r="Q93" s="112" t="str">
        <f t="shared" si="1"/>
        <v/>
      </c>
      <c r="R93" s="112" t="str">
        <f t="shared" si="2"/>
        <v/>
      </c>
    </row>
    <row r="94" spans="2:18" x14ac:dyDescent="0.2">
      <c r="B94" s="77" t="s">
        <v>202</v>
      </c>
      <c r="E94" s="93" t="s">
        <v>99</v>
      </c>
      <c r="F94" s="112">
        <v>1.4</v>
      </c>
      <c r="H94" s="77" t="s">
        <v>53</v>
      </c>
      <c r="K94" s="125" t="s">
        <v>240</v>
      </c>
      <c r="L94" s="93">
        <v>2.8</v>
      </c>
      <c r="N94" s="77" t="str">
        <f t="shared" si="0"/>
        <v/>
      </c>
      <c r="P94" s="60"/>
      <c r="Q94" s="112" t="str">
        <f t="shared" si="1"/>
        <v/>
      </c>
      <c r="R94" s="112" t="str">
        <f t="shared" si="2"/>
        <v/>
      </c>
    </row>
    <row r="95" spans="2:18" x14ac:dyDescent="0.2">
      <c r="B95" s="116" t="s">
        <v>203</v>
      </c>
      <c r="E95" s="93" t="s">
        <v>99</v>
      </c>
      <c r="F95" s="112">
        <v>2.8</v>
      </c>
      <c r="H95" s="77" t="s">
        <v>54</v>
      </c>
      <c r="K95" s="125" t="s">
        <v>240</v>
      </c>
      <c r="L95" s="93">
        <v>2.8</v>
      </c>
      <c r="N95" s="77" t="str">
        <f t="shared" si="0"/>
        <v/>
      </c>
      <c r="P95" s="60"/>
      <c r="Q95" s="112" t="str">
        <f t="shared" si="1"/>
        <v/>
      </c>
      <c r="R95" s="112" t="str">
        <f t="shared" si="2"/>
        <v/>
      </c>
    </row>
    <row r="96" spans="2:18" x14ac:dyDescent="0.2">
      <c r="B96" s="77" t="s">
        <v>84</v>
      </c>
      <c r="E96" s="148" t="s">
        <v>301</v>
      </c>
      <c r="F96" s="112">
        <v>17.2</v>
      </c>
      <c r="H96" s="116" t="s">
        <v>55</v>
      </c>
      <c r="K96" s="125" t="s">
        <v>240</v>
      </c>
      <c r="L96" s="93">
        <v>2.8</v>
      </c>
      <c r="N96" s="77" t="str">
        <f t="shared" si="0"/>
        <v/>
      </c>
      <c r="P96" s="60"/>
      <c r="Q96" s="112" t="str">
        <f t="shared" si="1"/>
        <v/>
      </c>
      <c r="R96" s="112" t="str">
        <f t="shared" si="2"/>
        <v/>
      </c>
    </row>
    <row r="97" spans="2:18" x14ac:dyDescent="0.2">
      <c r="B97" s="77" t="s">
        <v>85</v>
      </c>
      <c r="E97" s="93" t="s">
        <v>241</v>
      </c>
      <c r="F97" s="112">
        <v>0.9</v>
      </c>
      <c r="H97" s="77" t="s">
        <v>56</v>
      </c>
      <c r="K97" s="125" t="s">
        <v>240</v>
      </c>
      <c r="L97" s="93">
        <v>2.8</v>
      </c>
      <c r="N97" s="77" t="str">
        <f t="shared" si="0"/>
        <v/>
      </c>
      <c r="P97" s="60"/>
      <c r="Q97" s="112" t="str">
        <f t="shared" si="1"/>
        <v/>
      </c>
      <c r="R97" s="112" t="str">
        <f t="shared" si="2"/>
        <v/>
      </c>
    </row>
    <row r="98" spans="2:18" x14ac:dyDescent="0.2">
      <c r="B98" s="77" t="s">
        <v>115</v>
      </c>
      <c r="E98" s="148" t="s">
        <v>300</v>
      </c>
      <c r="F98" s="112">
        <v>10</v>
      </c>
      <c r="H98" s="77" t="s">
        <v>239</v>
      </c>
      <c r="K98" s="125" t="s">
        <v>240</v>
      </c>
      <c r="L98" s="93">
        <v>2.8</v>
      </c>
      <c r="N98" s="77" t="str">
        <f t="shared" si="0"/>
        <v/>
      </c>
      <c r="P98" s="60"/>
      <c r="Q98" s="112" t="str">
        <f t="shared" si="1"/>
        <v/>
      </c>
      <c r="R98" s="112" t="str">
        <f t="shared" si="2"/>
        <v/>
      </c>
    </row>
    <row r="99" spans="2:18" x14ac:dyDescent="0.2">
      <c r="B99" s="77" t="s">
        <v>83</v>
      </c>
      <c r="E99" s="93" t="s">
        <v>99</v>
      </c>
      <c r="F99" s="112">
        <v>2.8</v>
      </c>
      <c r="H99" s="77" t="s">
        <v>57</v>
      </c>
      <c r="K99" s="125" t="s">
        <v>240</v>
      </c>
      <c r="L99" s="93">
        <v>2.8</v>
      </c>
      <c r="N99" s="77" t="str">
        <f t="shared" si="0"/>
        <v/>
      </c>
      <c r="P99" s="60"/>
      <c r="Q99" s="112" t="str">
        <f t="shared" si="1"/>
        <v/>
      </c>
      <c r="R99" s="112" t="str">
        <f t="shared" si="2"/>
        <v/>
      </c>
    </row>
    <row r="100" spans="2:18" x14ac:dyDescent="0.2">
      <c r="B100" s="77" t="s">
        <v>204</v>
      </c>
      <c r="E100" s="148" t="s">
        <v>301</v>
      </c>
      <c r="F100" s="112">
        <v>6.9</v>
      </c>
      <c r="H100" s="77" t="s">
        <v>58</v>
      </c>
      <c r="K100" s="125" t="s">
        <v>240</v>
      </c>
      <c r="L100" s="93">
        <v>2.8</v>
      </c>
      <c r="N100" s="77" t="str">
        <f t="shared" si="0"/>
        <v/>
      </c>
      <c r="P100" s="60"/>
      <c r="Q100" s="112" t="str">
        <f t="shared" si="1"/>
        <v/>
      </c>
      <c r="R100" s="112" t="str">
        <f t="shared" si="2"/>
        <v/>
      </c>
    </row>
    <row r="101" spans="2:18" x14ac:dyDescent="0.2">
      <c r="B101" s="77" t="s">
        <v>81</v>
      </c>
      <c r="E101" s="93" t="s">
        <v>99</v>
      </c>
      <c r="F101" s="112">
        <v>1.7</v>
      </c>
      <c r="H101" s="77" t="s">
        <v>59</v>
      </c>
      <c r="K101" s="125" t="s">
        <v>240</v>
      </c>
      <c r="L101" s="93">
        <v>2.8</v>
      </c>
      <c r="N101" s="77" t="str">
        <f t="shared" si="0"/>
        <v/>
      </c>
      <c r="P101" s="60"/>
      <c r="Q101" s="112" t="str">
        <f t="shared" si="1"/>
        <v/>
      </c>
      <c r="R101" s="112" t="str">
        <f t="shared" si="2"/>
        <v/>
      </c>
    </row>
    <row r="102" spans="2:18" x14ac:dyDescent="0.2">
      <c r="B102" s="77" t="s">
        <v>114</v>
      </c>
      <c r="E102" s="93" t="s">
        <v>241</v>
      </c>
      <c r="F102" s="112">
        <v>0.8</v>
      </c>
      <c r="H102" s="77" t="s">
        <v>60</v>
      </c>
      <c r="K102" s="125" t="s">
        <v>240</v>
      </c>
      <c r="L102" s="93">
        <v>2.8</v>
      </c>
      <c r="N102" s="77" t="str">
        <f t="shared" si="0"/>
        <v/>
      </c>
      <c r="P102" s="60"/>
      <c r="Q102" s="112" t="str">
        <f t="shared" si="1"/>
        <v/>
      </c>
      <c r="R102" s="112" t="str">
        <f t="shared" si="2"/>
        <v/>
      </c>
    </row>
    <row r="103" spans="2:18" x14ac:dyDescent="0.2">
      <c r="B103" s="77" t="s">
        <v>86</v>
      </c>
      <c r="E103" s="148" t="s">
        <v>301</v>
      </c>
      <c r="F103" s="112">
        <v>17.2</v>
      </c>
      <c r="H103" s="77" t="s">
        <v>61</v>
      </c>
      <c r="K103" s="125" t="s">
        <v>240</v>
      </c>
      <c r="L103" s="93">
        <v>2.8</v>
      </c>
      <c r="N103" s="77" t="str">
        <f t="shared" si="0"/>
        <v/>
      </c>
      <c r="P103" s="60"/>
      <c r="Q103" s="112" t="str">
        <f t="shared" si="1"/>
        <v/>
      </c>
      <c r="R103" s="112" t="str">
        <f t="shared" si="2"/>
        <v/>
      </c>
    </row>
    <row r="104" spans="2:18" x14ac:dyDescent="0.2">
      <c r="B104" s="116" t="s">
        <v>242</v>
      </c>
      <c r="E104" s="148" t="s">
        <v>300</v>
      </c>
      <c r="F104" s="112">
        <v>10</v>
      </c>
      <c r="H104" s="77" t="s">
        <v>62</v>
      </c>
      <c r="K104" s="125" t="s">
        <v>240</v>
      </c>
      <c r="L104" s="93">
        <v>2.8</v>
      </c>
      <c r="N104" s="77" t="str">
        <f t="shared" si="0"/>
        <v/>
      </c>
      <c r="P104" s="60"/>
      <c r="Q104" s="112" t="str">
        <f t="shared" si="1"/>
        <v/>
      </c>
      <c r="R104" s="112" t="str">
        <f t="shared" si="2"/>
        <v/>
      </c>
    </row>
    <row r="105" spans="2:18" x14ac:dyDescent="0.2">
      <c r="B105" s="77" t="s">
        <v>205</v>
      </c>
      <c r="E105" s="148" t="s">
        <v>301</v>
      </c>
      <c r="F105" s="112">
        <v>4.3</v>
      </c>
      <c r="H105" s="77" t="s">
        <v>63</v>
      </c>
      <c r="K105" s="125" t="s">
        <v>240</v>
      </c>
      <c r="L105" s="93">
        <v>2.8</v>
      </c>
      <c r="N105" s="77" t="str">
        <f t="shared" si="0"/>
        <v/>
      </c>
      <c r="P105" s="60"/>
      <c r="Q105" s="112" t="str">
        <f t="shared" si="1"/>
        <v/>
      </c>
      <c r="R105" s="112" t="str">
        <f t="shared" si="2"/>
        <v/>
      </c>
    </row>
    <row r="106" spans="2:18" x14ac:dyDescent="0.2">
      <c r="B106" s="77" t="s">
        <v>104</v>
      </c>
      <c r="E106" s="148" t="s">
        <v>301</v>
      </c>
      <c r="F106" s="112">
        <v>2.2000000000000002</v>
      </c>
      <c r="H106" s="77" t="s">
        <v>64</v>
      </c>
      <c r="K106" s="125" t="s">
        <v>240</v>
      </c>
      <c r="L106" s="93">
        <v>2.8</v>
      </c>
      <c r="N106" s="77" t="str">
        <f t="shared" si="0"/>
        <v/>
      </c>
      <c r="P106" s="60"/>
      <c r="Q106" s="112" t="str">
        <f t="shared" si="1"/>
        <v/>
      </c>
      <c r="R106" s="112" t="str">
        <f t="shared" si="2"/>
        <v/>
      </c>
    </row>
    <row r="107" spans="2:18" x14ac:dyDescent="0.2">
      <c r="B107" s="77" t="s">
        <v>102</v>
      </c>
      <c r="E107" s="93" t="s">
        <v>99</v>
      </c>
      <c r="F107" s="112">
        <v>6.9</v>
      </c>
      <c r="H107" s="77" t="s">
        <v>65</v>
      </c>
      <c r="K107" s="125" t="s">
        <v>75</v>
      </c>
      <c r="L107" s="93" t="s">
        <v>126</v>
      </c>
      <c r="N107" s="77" t="str">
        <f t="shared" si="0"/>
        <v/>
      </c>
      <c r="P107" s="60"/>
      <c r="Q107" s="112" t="str">
        <f t="shared" si="1"/>
        <v/>
      </c>
      <c r="R107" s="112" t="str">
        <f t="shared" si="2"/>
        <v/>
      </c>
    </row>
    <row r="108" spans="2:18" x14ac:dyDescent="0.2">
      <c r="B108" s="77" t="s">
        <v>206</v>
      </c>
      <c r="E108" s="93" t="s">
        <v>152</v>
      </c>
      <c r="F108" s="112">
        <v>0.9</v>
      </c>
      <c r="H108" s="77" t="s">
        <v>66</v>
      </c>
      <c r="K108" s="125" t="s">
        <v>240</v>
      </c>
      <c r="L108" s="93">
        <v>2.8</v>
      </c>
      <c r="N108" s="77" t="str">
        <f t="shared" si="0"/>
        <v/>
      </c>
      <c r="P108" s="60"/>
      <c r="Q108" s="112" t="str">
        <f t="shared" si="1"/>
        <v/>
      </c>
      <c r="R108" s="112" t="str">
        <f t="shared" si="2"/>
        <v/>
      </c>
    </row>
    <row r="109" spans="2:18" x14ac:dyDescent="0.2">
      <c r="B109" s="77" t="s">
        <v>207</v>
      </c>
      <c r="E109" s="148" t="s">
        <v>301</v>
      </c>
      <c r="F109" s="112">
        <v>17.2</v>
      </c>
      <c r="H109" s="77" t="s">
        <v>67</v>
      </c>
      <c r="K109" s="125" t="s">
        <v>240</v>
      </c>
      <c r="L109" s="93">
        <v>2.8</v>
      </c>
      <c r="N109" s="77" t="str">
        <f t="shared" si="0"/>
        <v/>
      </c>
      <c r="P109" s="60"/>
      <c r="Q109" s="112" t="str">
        <f t="shared" si="1"/>
        <v/>
      </c>
      <c r="R109" s="112" t="str">
        <f t="shared" si="2"/>
        <v/>
      </c>
    </row>
    <row r="110" spans="2:18" x14ac:dyDescent="0.2">
      <c r="B110" s="77" t="s">
        <v>208</v>
      </c>
      <c r="E110" s="93" t="s">
        <v>243</v>
      </c>
      <c r="F110" s="112">
        <v>12.9</v>
      </c>
      <c r="H110" s="77" t="s">
        <v>68</v>
      </c>
      <c r="K110" s="125" t="s">
        <v>75</v>
      </c>
      <c r="L110" s="93" t="s">
        <v>126</v>
      </c>
      <c r="N110" s="77" t="str">
        <f t="shared" si="0"/>
        <v/>
      </c>
      <c r="P110" s="60"/>
      <c r="Q110" s="112" t="str">
        <f t="shared" si="1"/>
        <v/>
      </c>
      <c r="R110" s="112" t="str">
        <f t="shared" si="2"/>
        <v/>
      </c>
    </row>
    <row r="111" spans="2:18" x14ac:dyDescent="0.2">
      <c r="B111" s="116" t="s">
        <v>209</v>
      </c>
      <c r="E111" s="93" t="s">
        <v>244</v>
      </c>
      <c r="F111" s="112">
        <v>0.6</v>
      </c>
      <c r="H111" s="77" t="s">
        <v>69</v>
      </c>
      <c r="K111" s="125" t="s">
        <v>240</v>
      </c>
      <c r="L111" s="93">
        <v>2.8</v>
      </c>
      <c r="N111" s="77" t="str">
        <f t="shared" si="0"/>
        <v/>
      </c>
      <c r="P111" s="60"/>
      <c r="Q111" s="112" t="str">
        <f t="shared" si="1"/>
        <v/>
      </c>
      <c r="R111" s="112" t="str">
        <f t="shared" si="2"/>
        <v/>
      </c>
    </row>
    <row r="112" spans="2:18" x14ac:dyDescent="0.2">
      <c r="B112" s="116" t="s">
        <v>210</v>
      </c>
      <c r="E112" s="148" t="s">
        <v>300</v>
      </c>
      <c r="F112" s="112">
        <v>28</v>
      </c>
      <c r="H112" s="116" t="s">
        <v>70</v>
      </c>
      <c r="K112" s="125" t="s">
        <v>240</v>
      </c>
      <c r="L112" s="93">
        <v>2.8</v>
      </c>
      <c r="N112" s="77" t="str">
        <f t="shared" si="0"/>
        <v/>
      </c>
      <c r="P112" s="60"/>
      <c r="Q112" s="112" t="str">
        <f t="shared" si="1"/>
        <v/>
      </c>
      <c r="R112" s="112" t="str">
        <f t="shared" si="2"/>
        <v/>
      </c>
    </row>
    <row r="113" spans="2:18" x14ac:dyDescent="0.2">
      <c r="B113" s="116" t="s">
        <v>211</v>
      </c>
      <c r="E113" s="148" t="s">
        <v>301</v>
      </c>
      <c r="F113" s="112">
        <v>17.2</v>
      </c>
      <c r="H113" s="77" t="s">
        <v>76</v>
      </c>
      <c r="K113" s="125" t="s">
        <v>75</v>
      </c>
      <c r="L113" s="111" t="s">
        <v>126</v>
      </c>
      <c r="N113" s="77" t="str">
        <f t="shared" si="0"/>
        <v/>
      </c>
      <c r="P113" s="60"/>
      <c r="Q113" s="112" t="str">
        <f t="shared" si="1"/>
        <v/>
      </c>
      <c r="R113" s="112" t="str">
        <f t="shared" si="2"/>
        <v/>
      </c>
    </row>
    <row r="114" spans="2:18" x14ac:dyDescent="0.2">
      <c r="B114" s="77" t="s">
        <v>113</v>
      </c>
      <c r="E114" s="93" t="s">
        <v>152</v>
      </c>
      <c r="F114" s="112">
        <v>1.7</v>
      </c>
      <c r="H114" s="77" t="s">
        <v>126</v>
      </c>
      <c r="K114" s="125" t="s">
        <v>126</v>
      </c>
      <c r="L114" s="111" t="s">
        <v>126</v>
      </c>
      <c r="N114" s="77" t="str">
        <f t="shared" si="0"/>
        <v/>
      </c>
      <c r="P114" s="60"/>
      <c r="Q114" s="112" t="str">
        <f t="shared" si="1"/>
        <v/>
      </c>
      <c r="R114" s="112" t="str">
        <f t="shared" si="2"/>
        <v/>
      </c>
    </row>
    <row r="115" spans="2:18" x14ac:dyDescent="0.2">
      <c r="B115" s="77" t="s">
        <v>212</v>
      </c>
      <c r="E115" s="148" t="s">
        <v>300</v>
      </c>
      <c r="F115" s="112">
        <v>0.3</v>
      </c>
      <c r="H115" s="77" t="s">
        <v>126</v>
      </c>
      <c r="K115" s="77" t="s">
        <v>126</v>
      </c>
      <c r="L115" s="111" t="s">
        <v>126</v>
      </c>
      <c r="N115" s="77" t="str">
        <f t="shared" si="0"/>
        <v/>
      </c>
      <c r="P115" s="60"/>
      <c r="Q115" s="112" t="str">
        <f t="shared" si="1"/>
        <v/>
      </c>
      <c r="R115" s="112" t="str">
        <f t="shared" si="2"/>
        <v/>
      </c>
    </row>
    <row r="116" spans="2:18" x14ac:dyDescent="0.2">
      <c r="B116" s="77" t="s">
        <v>213</v>
      </c>
      <c r="E116" s="148" t="s">
        <v>301</v>
      </c>
      <c r="F116" s="112">
        <v>4.3</v>
      </c>
      <c r="H116" s="77" t="s">
        <v>126</v>
      </c>
      <c r="K116" s="77" t="s">
        <v>126</v>
      </c>
      <c r="L116" s="111" t="s">
        <v>126</v>
      </c>
      <c r="N116" s="77" t="str">
        <f t="shared" si="0"/>
        <v/>
      </c>
      <c r="P116" s="60"/>
      <c r="Q116" s="112" t="str">
        <f t="shared" si="1"/>
        <v/>
      </c>
      <c r="R116" s="112" t="str">
        <f t="shared" si="2"/>
        <v/>
      </c>
    </row>
    <row r="117" spans="2:18" x14ac:dyDescent="0.2">
      <c r="B117" s="77" t="s">
        <v>214</v>
      </c>
      <c r="E117" s="93" t="s">
        <v>245</v>
      </c>
      <c r="F117" s="112">
        <v>5.6</v>
      </c>
      <c r="H117" s="77" t="s">
        <v>126</v>
      </c>
      <c r="K117" s="77" t="s">
        <v>126</v>
      </c>
      <c r="L117" s="111" t="s">
        <v>126</v>
      </c>
      <c r="N117" s="77" t="str">
        <f t="shared" si="0"/>
        <v/>
      </c>
      <c r="P117" s="60"/>
      <c r="Q117" s="112" t="str">
        <f t="shared" si="1"/>
        <v/>
      </c>
      <c r="R117" s="112" t="str">
        <f t="shared" si="2"/>
        <v/>
      </c>
    </row>
    <row r="118" spans="2:18" x14ac:dyDescent="0.2">
      <c r="B118" s="77" t="s">
        <v>95</v>
      </c>
      <c r="E118" s="148" t="s">
        <v>301</v>
      </c>
      <c r="F118" s="112">
        <v>17.2</v>
      </c>
      <c r="H118" s="77" t="s">
        <v>126</v>
      </c>
      <c r="K118" s="77" t="s">
        <v>126</v>
      </c>
      <c r="L118" s="111" t="s">
        <v>126</v>
      </c>
      <c r="N118" s="77" t="str">
        <f t="shared" si="0"/>
        <v/>
      </c>
      <c r="P118" s="60"/>
      <c r="Q118" s="112" t="str">
        <f t="shared" si="1"/>
        <v/>
      </c>
      <c r="R118" s="112" t="str">
        <f t="shared" si="2"/>
        <v/>
      </c>
    </row>
    <row r="119" spans="2:18" x14ac:dyDescent="0.2">
      <c r="B119" s="77" t="s">
        <v>98</v>
      </c>
      <c r="E119" s="93" t="s">
        <v>161</v>
      </c>
      <c r="F119" s="112">
        <v>1.1000000000000001</v>
      </c>
      <c r="H119" s="77" t="s">
        <v>126</v>
      </c>
      <c r="K119" s="77" t="s">
        <v>126</v>
      </c>
      <c r="L119" s="111" t="s">
        <v>126</v>
      </c>
      <c r="N119" s="77" t="str">
        <f t="shared" si="0"/>
        <v/>
      </c>
      <c r="P119" s="60"/>
      <c r="Q119" s="112" t="str">
        <f t="shared" si="1"/>
        <v/>
      </c>
      <c r="R119" s="112" t="str">
        <f t="shared" si="2"/>
        <v/>
      </c>
    </row>
    <row r="120" spans="2:18" x14ac:dyDescent="0.2">
      <c r="B120" s="77" t="s">
        <v>215</v>
      </c>
      <c r="E120" s="93" t="s">
        <v>99</v>
      </c>
      <c r="F120" s="112">
        <v>1.4</v>
      </c>
      <c r="H120" s="77" t="s">
        <v>126</v>
      </c>
      <c r="K120" s="77" t="s">
        <v>126</v>
      </c>
      <c r="L120" s="111" t="s">
        <v>126</v>
      </c>
      <c r="N120" s="77" t="str">
        <f t="shared" si="0"/>
        <v/>
      </c>
      <c r="P120" s="60"/>
      <c r="Q120" s="112" t="str">
        <f t="shared" si="1"/>
        <v/>
      </c>
      <c r="R120" s="112" t="str">
        <f t="shared" si="2"/>
        <v/>
      </c>
    </row>
    <row r="121" spans="2:18" x14ac:dyDescent="0.2">
      <c r="B121" s="116" t="s">
        <v>216</v>
      </c>
      <c r="E121" s="93" t="s">
        <v>99</v>
      </c>
      <c r="F121" s="112">
        <v>1.8</v>
      </c>
      <c r="H121" s="77" t="s">
        <v>126</v>
      </c>
      <c r="K121" s="77" t="s">
        <v>126</v>
      </c>
      <c r="L121" s="111" t="s">
        <v>126</v>
      </c>
      <c r="N121" s="77" t="str">
        <f t="shared" si="0"/>
        <v/>
      </c>
      <c r="P121" s="60"/>
      <c r="Q121" s="112" t="str">
        <f t="shared" si="1"/>
        <v/>
      </c>
      <c r="R121" s="112" t="str">
        <f t="shared" si="2"/>
        <v/>
      </c>
    </row>
    <row r="122" spans="2:18" x14ac:dyDescent="0.2">
      <c r="B122" s="77" t="s">
        <v>90</v>
      </c>
      <c r="E122" s="148" t="s">
        <v>300</v>
      </c>
      <c r="F122" s="112">
        <v>3.5</v>
      </c>
      <c r="H122" s="77" t="s">
        <v>126</v>
      </c>
      <c r="K122" s="77" t="s">
        <v>126</v>
      </c>
      <c r="L122" s="111" t="s">
        <v>126</v>
      </c>
      <c r="N122" s="77" t="str">
        <f t="shared" si="0"/>
        <v/>
      </c>
      <c r="P122" s="60"/>
      <c r="Q122" s="112" t="str">
        <f t="shared" si="1"/>
        <v/>
      </c>
      <c r="R122" s="112" t="str">
        <f t="shared" si="2"/>
        <v/>
      </c>
    </row>
    <row r="123" spans="2:18" x14ac:dyDescent="0.2">
      <c r="B123" s="77" t="s">
        <v>217</v>
      </c>
      <c r="E123" s="93" t="s">
        <v>243</v>
      </c>
      <c r="F123" s="112">
        <v>14</v>
      </c>
      <c r="H123" s="77" t="s">
        <v>126</v>
      </c>
      <c r="K123" s="77" t="s">
        <v>126</v>
      </c>
      <c r="L123" s="111" t="s">
        <v>126</v>
      </c>
      <c r="N123" s="77" t="str">
        <f t="shared" si="0"/>
        <v/>
      </c>
      <c r="P123" s="60"/>
      <c r="Q123" s="112" t="str">
        <f t="shared" si="1"/>
        <v/>
      </c>
      <c r="R123" s="112" t="str">
        <f t="shared" si="2"/>
        <v/>
      </c>
    </row>
    <row r="124" spans="2:18" x14ac:dyDescent="0.2">
      <c r="B124" s="116" t="s">
        <v>218</v>
      </c>
      <c r="E124" s="93" t="s">
        <v>246</v>
      </c>
      <c r="F124" s="112">
        <v>12.9</v>
      </c>
      <c r="H124" s="77" t="s">
        <v>126</v>
      </c>
      <c r="K124" s="77" t="s">
        <v>126</v>
      </c>
      <c r="L124" s="111" t="s">
        <v>126</v>
      </c>
      <c r="N124" s="77" t="str">
        <f t="shared" si="0"/>
        <v/>
      </c>
      <c r="P124" s="60"/>
      <c r="Q124" s="112" t="str">
        <f t="shared" si="1"/>
        <v/>
      </c>
      <c r="R124" s="112" t="str">
        <f t="shared" si="2"/>
        <v/>
      </c>
    </row>
    <row r="125" spans="2:18" x14ac:dyDescent="0.2">
      <c r="B125" s="116" t="s">
        <v>219</v>
      </c>
      <c r="E125" s="148" t="s">
        <v>301</v>
      </c>
      <c r="F125" s="112">
        <v>3.2</v>
      </c>
      <c r="H125" s="77" t="s">
        <v>126</v>
      </c>
      <c r="K125" s="77" t="s">
        <v>126</v>
      </c>
      <c r="L125" s="111" t="s">
        <v>126</v>
      </c>
      <c r="N125" s="77" t="str">
        <f t="shared" si="0"/>
        <v/>
      </c>
      <c r="P125" s="60"/>
      <c r="Q125" s="112" t="str">
        <f t="shared" si="1"/>
        <v/>
      </c>
      <c r="R125" s="112" t="str">
        <f t="shared" si="2"/>
        <v/>
      </c>
    </row>
    <row r="126" spans="2:18" x14ac:dyDescent="0.2">
      <c r="B126" s="116" t="s">
        <v>220</v>
      </c>
      <c r="E126" s="93" t="s">
        <v>247</v>
      </c>
      <c r="F126" s="112">
        <v>3.2</v>
      </c>
      <c r="H126" s="77" t="s">
        <v>126</v>
      </c>
      <c r="K126" s="77" t="s">
        <v>126</v>
      </c>
      <c r="L126" s="111" t="s">
        <v>126</v>
      </c>
      <c r="N126" s="77" t="str">
        <f t="shared" si="0"/>
        <v/>
      </c>
      <c r="P126" s="60"/>
      <c r="Q126" s="112" t="str">
        <f t="shared" si="1"/>
        <v/>
      </c>
      <c r="R126" s="112" t="str">
        <f t="shared" si="2"/>
        <v/>
      </c>
    </row>
    <row r="127" spans="2:18" x14ac:dyDescent="0.2">
      <c r="B127" s="116" t="s">
        <v>221</v>
      </c>
      <c r="E127" s="148" t="s">
        <v>301</v>
      </c>
      <c r="F127" s="112">
        <v>17.2</v>
      </c>
      <c r="H127" s="77" t="s">
        <v>126</v>
      </c>
      <c r="K127" s="77" t="s">
        <v>126</v>
      </c>
      <c r="L127" s="111" t="s">
        <v>126</v>
      </c>
      <c r="N127" s="77" t="str">
        <f t="shared" si="0"/>
        <v/>
      </c>
      <c r="P127" s="60"/>
      <c r="Q127" s="112" t="str">
        <f t="shared" si="1"/>
        <v/>
      </c>
      <c r="R127" s="112" t="str">
        <f t="shared" si="2"/>
        <v/>
      </c>
    </row>
    <row r="128" spans="2:18" x14ac:dyDescent="0.2">
      <c r="B128" s="77" t="s">
        <v>111</v>
      </c>
      <c r="E128" s="148" t="s">
        <v>301</v>
      </c>
      <c r="F128" s="112">
        <v>1.6</v>
      </c>
      <c r="H128" s="77" t="s">
        <v>126</v>
      </c>
      <c r="K128" s="77" t="s">
        <v>126</v>
      </c>
      <c r="L128" s="111" t="s">
        <v>126</v>
      </c>
      <c r="N128" s="77" t="str">
        <f t="shared" si="0"/>
        <v/>
      </c>
      <c r="P128" s="60"/>
      <c r="Q128" s="112" t="str">
        <f t="shared" si="1"/>
        <v/>
      </c>
      <c r="R128" s="112" t="str">
        <f t="shared" si="2"/>
        <v/>
      </c>
    </row>
    <row r="129" spans="2:18" x14ac:dyDescent="0.2">
      <c r="B129" s="77" t="s">
        <v>91</v>
      </c>
      <c r="E129" s="148" t="s">
        <v>300</v>
      </c>
      <c r="F129" s="112">
        <v>18.7</v>
      </c>
      <c r="H129" s="77" t="s">
        <v>126</v>
      </c>
      <c r="K129" s="77" t="s">
        <v>126</v>
      </c>
      <c r="L129" s="111" t="s">
        <v>126</v>
      </c>
      <c r="N129" s="77" t="str">
        <f t="shared" si="0"/>
        <v/>
      </c>
      <c r="P129" s="60"/>
      <c r="Q129" s="112" t="str">
        <f t="shared" si="1"/>
        <v/>
      </c>
      <c r="R129" s="112" t="str">
        <f t="shared" si="2"/>
        <v/>
      </c>
    </row>
    <row r="130" spans="2:18" x14ac:dyDescent="0.2">
      <c r="B130" s="77" t="s">
        <v>222</v>
      </c>
      <c r="E130" s="93" t="s">
        <v>99</v>
      </c>
      <c r="F130" s="112">
        <v>0.9</v>
      </c>
      <c r="H130" s="77" t="s">
        <v>126</v>
      </c>
      <c r="K130" s="77" t="s">
        <v>126</v>
      </c>
      <c r="L130" s="111" t="s">
        <v>126</v>
      </c>
      <c r="N130" s="77" t="str">
        <f t="shared" si="0"/>
        <v/>
      </c>
      <c r="P130" s="60"/>
      <c r="Q130" s="112" t="str">
        <f t="shared" si="1"/>
        <v/>
      </c>
      <c r="R130" s="112" t="str">
        <f t="shared" si="2"/>
        <v/>
      </c>
    </row>
    <row r="131" spans="2:18" x14ac:dyDescent="0.2">
      <c r="B131" s="116" t="s">
        <v>223</v>
      </c>
      <c r="E131" s="93" t="s">
        <v>152</v>
      </c>
      <c r="F131" s="112">
        <v>0.2</v>
      </c>
      <c r="H131" s="77" t="s">
        <v>126</v>
      </c>
      <c r="K131" s="77" t="s">
        <v>126</v>
      </c>
      <c r="L131" s="111" t="s">
        <v>126</v>
      </c>
      <c r="N131" s="77" t="str">
        <f t="shared" si="0"/>
        <v/>
      </c>
      <c r="P131" s="60"/>
      <c r="Q131" s="112" t="str">
        <f t="shared" si="1"/>
        <v/>
      </c>
      <c r="R131" s="112" t="str">
        <f t="shared" si="2"/>
        <v/>
      </c>
    </row>
    <row r="132" spans="2:18" x14ac:dyDescent="0.2">
      <c r="B132" s="116" t="s">
        <v>224</v>
      </c>
      <c r="E132" s="93" t="s">
        <v>248</v>
      </c>
      <c r="F132" s="112">
        <v>0.4</v>
      </c>
      <c r="H132" s="77" t="s">
        <v>126</v>
      </c>
      <c r="K132" s="77" t="s">
        <v>126</v>
      </c>
      <c r="L132" s="111" t="s">
        <v>126</v>
      </c>
      <c r="N132" s="77" t="str">
        <f t="shared" si="0"/>
        <v/>
      </c>
      <c r="P132" s="60"/>
      <c r="Q132" s="112" t="str">
        <f t="shared" si="1"/>
        <v/>
      </c>
      <c r="R132" s="112" t="str">
        <f t="shared" si="2"/>
        <v/>
      </c>
    </row>
    <row r="133" spans="2:18" x14ac:dyDescent="0.2">
      <c r="B133" s="77" t="s">
        <v>225</v>
      </c>
      <c r="E133" s="148" t="s">
        <v>301</v>
      </c>
      <c r="F133" s="112">
        <v>1.7</v>
      </c>
      <c r="H133" s="77" t="s">
        <v>126</v>
      </c>
      <c r="K133" s="77" t="s">
        <v>126</v>
      </c>
      <c r="L133" s="111" t="s">
        <v>126</v>
      </c>
      <c r="N133" s="77" t="str">
        <f t="shared" si="0"/>
        <v/>
      </c>
      <c r="P133" s="60"/>
      <c r="Q133" s="112" t="str">
        <f t="shared" si="1"/>
        <v/>
      </c>
      <c r="R133" s="112" t="str">
        <f t="shared" si="2"/>
        <v/>
      </c>
    </row>
    <row r="134" spans="2:18" x14ac:dyDescent="0.2">
      <c r="B134" s="116" t="s">
        <v>226</v>
      </c>
      <c r="E134" s="148" t="s">
        <v>301</v>
      </c>
      <c r="F134" s="112">
        <v>6.9</v>
      </c>
      <c r="H134" s="77" t="s">
        <v>126</v>
      </c>
      <c r="K134" s="77" t="s">
        <v>126</v>
      </c>
      <c r="L134" s="111" t="s">
        <v>126</v>
      </c>
      <c r="N134" s="77" t="str">
        <f t="shared" si="0"/>
        <v/>
      </c>
      <c r="P134" s="60"/>
      <c r="Q134" s="112" t="str">
        <f t="shared" si="1"/>
        <v/>
      </c>
      <c r="R134" s="112" t="str">
        <f t="shared" si="2"/>
        <v/>
      </c>
    </row>
    <row r="135" spans="2:18" x14ac:dyDescent="0.2">
      <c r="B135" s="77" t="s">
        <v>106</v>
      </c>
      <c r="E135" s="148" t="s">
        <v>301</v>
      </c>
      <c r="F135" s="112">
        <v>8.6</v>
      </c>
      <c r="H135" s="77" t="s">
        <v>126</v>
      </c>
      <c r="K135" s="77" t="s">
        <v>126</v>
      </c>
      <c r="L135" s="111" t="s">
        <v>126</v>
      </c>
      <c r="N135" s="77" t="str">
        <f t="shared" si="0"/>
        <v/>
      </c>
      <c r="P135" s="60"/>
      <c r="Q135" s="112" t="str">
        <f t="shared" si="1"/>
        <v/>
      </c>
      <c r="R135" s="112" t="str">
        <f t="shared" si="2"/>
        <v/>
      </c>
    </row>
    <row r="136" spans="2:18" x14ac:dyDescent="0.2">
      <c r="B136" s="116" t="s">
        <v>227</v>
      </c>
      <c r="E136" s="93" t="s">
        <v>249</v>
      </c>
      <c r="F136" s="112">
        <v>3.4</v>
      </c>
      <c r="H136" s="77" t="s">
        <v>126</v>
      </c>
      <c r="K136" s="77" t="s">
        <v>126</v>
      </c>
      <c r="L136" s="111" t="s">
        <v>126</v>
      </c>
      <c r="N136" s="77" t="str">
        <f t="shared" si="0"/>
        <v/>
      </c>
      <c r="P136" s="60"/>
      <c r="Q136" s="112" t="str">
        <f t="shared" si="1"/>
        <v/>
      </c>
      <c r="R136" s="112" t="str">
        <f t="shared" si="2"/>
        <v/>
      </c>
    </row>
    <row r="137" spans="2:18" x14ac:dyDescent="0.2">
      <c r="B137" s="116" t="s">
        <v>228</v>
      </c>
      <c r="E137" s="148" t="s">
        <v>301</v>
      </c>
      <c r="F137" s="112">
        <v>5.2</v>
      </c>
      <c r="H137" s="77" t="s">
        <v>126</v>
      </c>
      <c r="K137" s="77" t="s">
        <v>126</v>
      </c>
      <c r="L137" s="111" t="s">
        <v>126</v>
      </c>
      <c r="N137" s="77" t="str">
        <f t="shared" si="0"/>
        <v/>
      </c>
      <c r="P137" s="60"/>
      <c r="Q137" s="112" t="str">
        <f t="shared" si="1"/>
        <v/>
      </c>
      <c r="R137" s="112" t="str">
        <f t="shared" si="2"/>
        <v/>
      </c>
    </row>
    <row r="138" spans="2:18" x14ac:dyDescent="0.2">
      <c r="B138" s="116" t="s">
        <v>229</v>
      </c>
      <c r="E138" s="148" t="s">
        <v>301</v>
      </c>
      <c r="F138" s="112">
        <v>3.4</v>
      </c>
      <c r="H138" s="77" t="s">
        <v>126</v>
      </c>
      <c r="K138" s="77" t="s">
        <v>126</v>
      </c>
      <c r="L138" s="111" t="s">
        <v>126</v>
      </c>
      <c r="N138" s="77" t="str">
        <f t="shared" si="0"/>
        <v/>
      </c>
      <c r="P138" s="60"/>
      <c r="Q138" s="112" t="str">
        <f t="shared" si="1"/>
        <v/>
      </c>
      <c r="R138" s="112" t="str">
        <f t="shared" si="2"/>
        <v/>
      </c>
    </row>
    <row r="139" spans="2:18" x14ac:dyDescent="0.2">
      <c r="B139" s="82" t="s">
        <v>93</v>
      </c>
      <c r="E139" s="148" t="s">
        <v>301</v>
      </c>
      <c r="F139" s="112">
        <v>17.2</v>
      </c>
      <c r="H139" s="77" t="s">
        <v>126</v>
      </c>
      <c r="K139" s="77" t="s">
        <v>126</v>
      </c>
      <c r="L139" s="111" t="s">
        <v>126</v>
      </c>
      <c r="N139" s="77" t="str">
        <f t="shared" si="0"/>
        <v/>
      </c>
      <c r="P139" s="60"/>
      <c r="Q139" s="112" t="str">
        <f t="shared" si="1"/>
        <v/>
      </c>
      <c r="R139" s="112" t="str">
        <f t="shared" si="2"/>
        <v/>
      </c>
    </row>
    <row r="140" spans="2:18" x14ac:dyDescent="0.2">
      <c r="B140" s="77" t="s">
        <v>230</v>
      </c>
      <c r="E140" s="148" t="s">
        <v>300</v>
      </c>
      <c r="F140" s="112">
        <v>28.6</v>
      </c>
      <c r="H140" s="77" t="s">
        <v>126</v>
      </c>
      <c r="K140" s="77" t="s">
        <v>126</v>
      </c>
      <c r="L140" s="111" t="s">
        <v>126</v>
      </c>
      <c r="N140" s="77" t="str">
        <f t="shared" si="0"/>
        <v/>
      </c>
      <c r="P140" s="60"/>
      <c r="Q140" s="112" t="str">
        <f t="shared" si="1"/>
        <v/>
      </c>
      <c r="R140" s="112" t="str">
        <f t="shared" si="2"/>
        <v/>
      </c>
    </row>
    <row r="141" spans="2:18" x14ac:dyDescent="0.2">
      <c r="B141" s="116" t="s">
        <v>231</v>
      </c>
      <c r="E141" s="148" t="s">
        <v>300</v>
      </c>
      <c r="F141" s="112">
        <v>18.399999999999999</v>
      </c>
      <c r="H141" s="77" t="s">
        <v>126</v>
      </c>
      <c r="K141" s="77" t="s">
        <v>126</v>
      </c>
      <c r="L141" s="111" t="s">
        <v>126</v>
      </c>
      <c r="N141" s="77" t="str">
        <f t="shared" si="0"/>
        <v/>
      </c>
      <c r="P141" s="60"/>
      <c r="Q141" s="112" t="str">
        <f t="shared" si="1"/>
        <v/>
      </c>
      <c r="R141" s="112" t="str">
        <f t="shared" si="2"/>
        <v/>
      </c>
    </row>
    <row r="142" spans="2:18" x14ac:dyDescent="0.2">
      <c r="B142" s="116" t="s">
        <v>232</v>
      </c>
      <c r="E142" s="148" t="s">
        <v>300</v>
      </c>
      <c r="F142" s="112">
        <v>14.9</v>
      </c>
      <c r="H142" s="77" t="s">
        <v>126</v>
      </c>
      <c r="K142" s="77" t="s">
        <v>126</v>
      </c>
      <c r="L142" s="111" t="s">
        <v>126</v>
      </c>
      <c r="N142" s="77" t="str">
        <f t="shared" si="0"/>
        <v/>
      </c>
      <c r="P142" s="60"/>
      <c r="Q142" s="112" t="str">
        <f t="shared" si="1"/>
        <v/>
      </c>
      <c r="R142" s="112" t="str">
        <f t="shared" si="2"/>
        <v/>
      </c>
    </row>
    <row r="143" spans="2:18" x14ac:dyDescent="0.2">
      <c r="B143" s="116" t="s">
        <v>233</v>
      </c>
      <c r="E143" s="148" t="s">
        <v>300</v>
      </c>
      <c r="F143" s="112">
        <v>14</v>
      </c>
      <c r="H143" s="77" t="s">
        <v>126</v>
      </c>
      <c r="K143" s="77" t="s">
        <v>126</v>
      </c>
      <c r="L143" s="111" t="s">
        <v>126</v>
      </c>
      <c r="N143" s="77" t="str">
        <f t="shared" si="0"/>
        <v/>
      </c>
      <c r="P143" s="60"/>
      <c r="Q143" s="112" t="str">
        <f t="shared" si="1"/>
        <v/>
      </c>
      <c r="R143" s="112" t="str">
        <f t="shared" si="2"/>
        <v/>
      </c>
    </row>
    <row r="144" spans="2:18" x14ac:dyDescent="0.2">
      <c r="B144" s="77" t="s">
        <v>234</v>
      </c>
      <c r="E144" s="148" t="s">
        <v>301</v>
      </c>
      <c r="F144" s="112">
        <v>8.6</v>
      </c>
      <c r="H144" s="77" t="s">
        <v>126</v>
      </c>
      <c r="K144" s="77" t="s">
        <v>126</v>
      </c>
      <c r="L144" s="111" t="s">
        <v>126</v>
      </c>
      <c r="N144" s="77" t="str">
        <f t="shared" si="0"/>
        <v/>
      </c>
      <c r="P144" s="60"/>
      <c r="Q144" s="112" t="str">
        <f t="shared" si="1"/>
        <v/>
      </c>
      <c r="R144" s="112" t="str">
        <f t="shared" si="2"/>
        <v/>
      </c>
    </row>
    <row r="145" spans="2:18" x14ac:dyDescent="0.2">
      <c r="B145" s="77" t="s">
        <v>109</v>
      </c>
      <c r="E145" s="148" t="s">
        <v>301</v>
      </c>
      <c r="F145" s="112">
        <v>5.2</v>
      </c>
      <c r="H145" s="77" t="s">
        <v>126</v>
      </c>
      <c r="K145" s="77" t="s">
        <v>126</v>
      </c>
      <c r="L145" s="111" t="s">
        <v>126</v>
      </c>
      <c r="N145" s="77" t="str">
        <f t="shared" si="0"/>
        <v/>
      </c>
      <c r="P145" s="60"/>
      <c r="Q145" s="112" t="str">
        <f t="shared" si="1"/>
        <v/>
      </c>
      <c r="R145" s="112" t="str">
        <f t="shared" si="2"/>
        <v/>
      </c>
    </row>
    <row r="146" spans="2:18" x14ac:dyDescent="0.2">
      <c r="B146" s="77" t="s">
        <v>110</v>
      </c>
      <c r="E146" s="148" t="s">
        <v>301</v>
      </c>
      <c r="F146" s="112">
        <v>2.2000000000000002</v>
      </c>
      <c r="H146" s="77" t="s">
        <v>126</v>
      </c>
      <c r="K146" s="77" t="s">
        <v>126</v>
      </c>
      <c r="L146" s="111" t="s">
        <v>126</v>
      </c>
      <c r="N146" s="77" t="str">
        <f t="shared" si="0"/>
        <v/>
      </c>
      <c r="P146" s="60"/>
      <c r="Q146" s="112" t="str">
        <f t="shared" si="1"/>
        <v/>
      </c>
      <c r="R146" s="112" t="str">
        <f t="shared" si="2"/>
        <v/>
      </c>
    </row>
    <row r="147" spans="2:18" x14ac:dyDescent="0.2">
      <c r="B147" s="77" t="s">
        <v>250</v>
      </c>
      <c r="E147" s="93" t="s">
        <v>251</v>
      </c>
      <c r="F147" s="112">
        <v>0.4</v>
      </c>
      <c r="H147" s="77" t="s">
        <v>126</v>
      </c>
      <c r="K147" s="77" t="s">
        <v>126</v>
      </c>
      <c r="L147" s="111" t="s">
        <v>126</v>
      </c>
      <c r="N147" s="77" t="str">
        <f t="shared" si="0"/>
        <v/>
      </c>
      <c r="P147" s="60"/>
      <c r="Q147" s="112" t="str">
        <f t="shared" si="1"/>
        <v/>
      </c>
      <c r="R147" s="112" t="str">
        <f t="shared" si="2"/>
        <v/>
      </c>
    </row>
    <row r="148" spans="2:18" x14ac:dyDescent="0.2">
      <c r="B148" s="116" t="s">
        <v>252</v>
      </c>
      <c r="E148" s="93" t="s">
        <v>251</v>
      </c>
      <c r="F148" s="112">
        <v>0.6</v>
      </c>
      <c r="H148" s="77" t="s">
        <v>126</v>
      </c>
      <c r="K148" s="77" t="s">
        <v>126</v>
      </c>
      <c r="L148" s="111" t="s">
        <v>126</v>
      </c>
      <c r="N148" s="77" t="str">
        <f t="shared" si="0"/>
        <v/>
      </c>
      <c r="P148" s="60"/>
      <c r="Q148" s="112" t="str">
        <f t="shared" si="1"/>
        <v/>
      </c>
      <c r="R148" s="112" t="str">
        <f t="shared" si="2"/>
        <v/>
      </c>
    </row>
    <row r="149" spans="2:18" x14ac:dyDescent="0.2">
      <c r="B149" s="116" t="s">
        <v>253</v>
      </c>
      <c r="E149" s="93" t="s">
        <v>251</v>
      </c>
      <c r="F149" s="112">
        <v>0.9</v>
      </c>
      <c r="H149" s="77" t="s">
        <v>126</v>
      </c>
      <c r="K149" s="77" t="s">
        <v>126</v>
      </c>
      <c r="L149" s="111" t="s">
        <v>126</v>
      </c>
      <c r="N149" s="77" t="str">
        <f t="shared" si="0"/>
        <v/>
      </c>
      <c r="P149" s="60"/>
      <c r="Q149" s="112" t="str">
        <f t="shared" si="1"/>
        <v/>
      </c>
      <c r="R149" s="112" t="str">
        <f t="shared" si="2"/>
        <v/>
      </c>
    </row>
    <row r="150" spans="2:18" x14ac:dyDescent="0.2">
      <c r="B150" s="116" t="s">
        <v>254</v>
      </c>
      <c r="E150" s="93" t="s">
        <v>251</v>
      </c>
      <c r="F150" s="112">
        <v>0.4</v>
      </c>
      <c r="H150" s="77" t="s">
        <v>126</v>
      </c>
      <c r="K150" s="77" t="s">
        <v>126</v>
      </c>
      <c r="L150" s="111" t="s">
        <v>126</v>
      </c>
      <c r="N150" s="77" t="str">
        <f t="shared" si="0"/>
        <v/>
      </c>
      <c r="P150" s="60"/>
      <c r="Q150" s="112" t="str">
        <f t="shared" si="1"/>
        <v/>
      </c>
      <c r="R150" s="112" t="str">
        <f t="shared" si="2"/>
        <v/>
      </c>
    </row>
    <row r="151" spans="2:18" x14ac:dyDescent="0.2">
      <c r="B151" s="116" t="s">
        <v>255</v>
      </c>
      <c r="E151" s="148" t="s">
        <v>301</v>
      </c>
      <c r="F151" s="112">
        <v>2.2000000000000002</v>
      </c>
      <c r="H151" s="77" t="s">
        <v>126</v>
      </c>
      <c r="K151" s="77" t="s">
        <v>126</v>
      </c>
      <c r="L151" s="111" t="s">
        <v>126</v>
      </c>
      <c r="N151" s="77" t="str">
        <f t="shared" si="0"/>
        <v/>
      </c>
      <c r="P151" s="60"/>
      <c r="Q151" s="112" t="str">
        <f t="shared" si="1"/>
        <v/>
      </c>
      <c r="R151" s="112" t="str">
        <f t="shared" si="2"/>
        <v/>
      </c>
    </row>
    <row r="152" spans="2:18" x14ac:dyDescent="0.2">
      <c r="B152" s="116" t="s">
        <v>256</v>
      </c>
      <c r="E152" s="93" t="s">
        <v>163</v>
      </c>
      <c r="F152" s="112">
        <v>0.4</v>
      </c>
      <c r="H152" s="77" t="s">
        <v>126</v>
      </c>
      <c r="K152" s="77" t="s">
        <v>126</v>
      </c>
      <c r="L152" s="111" t="s">
        <v>126</v>
      </c>
      <c r="N152" s="77" t="str">
        <f t="shared" si="0"/>
        <v/>
      </c>
      <c r="P152" s="60"/>
      <c r="Q152" s="112" t="str">
        <f t="shared" si="1"/>
        <v/>
      </c>
      <c r="R152" s="112" t="str">
        <f t="shared" si="2"/>
        <v/>
      </c>
    </row>
    <row r="153" spans="2:18" x14ac:dyDescent="0.2">
      <c r="B153" s="116" t="s">
        <v>257</v>
      </c>
      <c r="E153" s="93" t="s">
        <v>164</v>
      </c>
      <c r="F153" s="112">
        <v>350</v>
      </c>
      <c r="H153" s="77" t="s">
        <v>126</v>
      </c>
      <c r="K153" s="77" t="s">
        <v>126</v>
      </c>
      <c r="L153" s="111" t="s">
        <v>126</v>
      </c>
      <c r="N153" s="77" t="str">
        <f>+IF($S$8=2,B153,IF($S$8=3,H153,""))</f>
        <v/>
      </c>
      <c r="P153" s="60"/>
      <c r="Q153" s="112" t="str">
        <f t="shared" ref="Q153:R156" si="3">+IF($S$8=2,E153,IF($S$8=3,K153,""))</f>
        <v/>
      </c>
      <c r="R153" s="112" t="str">
        <f t="shared" si="3"/>
        <v/>
      </c>
    </row>
    <row r="154" spans="2:18" x14ac:dyDescent="0.2">
      <c r="B154" s="116" t="s">
        <v>258</v>
      </c>
      <c r="E154" s="148" t="s">
        <v>300</v>
      </c>
      <c r="F154" s="112">
        <v>1.6</v>
      </c>
      <c r="H154" s="77" t="s">
        <v>126</v>
      </c>
      <c r="K154" s="77" t="s">
        <v>126</v>
      </c>
      <c r="L154" s="111" t="s">
        <v>126</v>
      </c>
      <c r="N154" s="77" t="str">
        <f>+IF($S$8=2,B154,IF($S$8=3,H154,""))</f>
        <v/>
      </c>
      <c r="P154" s="60"/>
      <c r="Q154" s="112" t="str">
        <f t="shared" si="3"/>
        <v/>
      </c>
      <c r="R154" s="112" t="str">
        <f t="shared" si="3"/>
        <v/>
      </c>
    </row>
    <row r="155" spans="2:18" x14ac:dyDescent="0.2">
      <c r="B155" s="77" t="s">
        <v>76</v>
      </c>
      <c r="E155" s="93" t="s">
        <v>75</v>
      </c>
      <c r="F155" s="60"/>
      <c r="H155" s="77" t="s">
        <v>126</v>
      </c>
      <c r="K155" s="77" t="s">
        <v>126</v>
      </c>
      <c r="L155" s="111" t="s">
        <v>126</v>
      </c>
      <c r="N155" s="77" t="str">
        <f>+IF($S$8=2,B155,IF($S$8=3,H155,""))</f>
        <v/>
      </c>
      <c r="P155" s="60"/>
      <c r="Q155" s="112" t="str">
        <f t="shared" si="3"/>
        <v/>
      </c>
      <c r="R155" s="112" t="str">
        <f t="shared" si="3"/>
        <v/>
      </c>
    </row>
    <row r="156" spans="2:18" x14ac:dyDescent="0.2">
      <c r="B156" s="78" t="s">
        <v>126</v>
      </c>
      <c r="C156" s="79"/>
      <c r="D156" s="79"/>
      <c r="E156" s="92" t="s">
        <v>126</v>
      </c>
      <c r="F156" s="64" t="s">
        <v>126</v>
      </c>
      <c r="H156" s="78" t="s">
        <v>126</v>
      </c>
      <c r="I156" s="79"/>
      <c r="J156" s="79"/>
      <c r="K156" s="78" t="s">
        <v>126</v>
      </c>
      <c r="L156" s="92" t="s">
        <v>126</v>
      </c>
      <c r="N156" s="78" t="str">
        <f>+IF($S$8=2,B156,IF($S$8=3,H156,""))</f>
        <v/>
      </c>
      <c r="O156" s="79"/>
      <c r="P156" s="64"/>
      <c r="Q156" s="113" t="str">
        <f t="shared" si="3"/>
        <v/>
      </c>
      <c r="R156" s="113" t="str">
        <f t="shared" si="3"/>
        <v/>
      </c>
    </row>
    <row r="169" spans="11:11" x14ac:dyDescent="0.2">
      <c r="K169" s="54"/>
    </row>
    <row r="170" spans="11:11" x14ac:dyDescent="0.2">
      <c r="K170" s="54"/>
    </row>
    <row r="171" spans="11:11" x14ac:dyDescent="0.2">
      <c r="K171" s="54"/>
    </row>
    <row r="172" spans="11:11" x14ac:dyDescent="0.2">
      <c r="K172" s="54"/>
    </row>
    <row r="173" spans="11:11" x14ac:dyDescent="0.2">
      <c r="K173" s="54"/>
    </row>
    <row r="174" spans="11:11" x14ac:dyDescent="0.2">
      <c r="K174" s="54"/>
    </row>
    <row r="175" spans="11:11" x14ac:dyDescent="0.2">
      <c r="K175" s="54"/>
    </row>
    <row r="176" spans="11:11" x14ac:dyDescent="0.2">
      <c r="K176" s="54"/>
    </row>
    <row r="177" spans="10:11" x14ac:dyDescent="0.2">
      <c r="K177" s="54"/>
    </row>
    <row r="178" spans="10:11" x14ac:dyDescent="0.2">
      <c r="J178" s="54"/>
      <c r="K178" s="54"/>
    </row>
    <row r="179" spans="10:11" x14ac:dyDescent="0.2">
      <c r="J179" s="54"/>
      <c r="K179" s="54"/>
    </row>
    <row r="180" spans="10:11" x14ac:dyDescent="0.2">
      <c r="J180" s="54"/>
      <c r="K180" s="54"/>
    </row>
    <row r="181" spans="10:11" x14ac:dyDescent="0.2">
      <c r="J181" s="54"/>
      <c r="K181" s="54"/>
    </row>
    <row r="182" spans="10:11" x14ac:dyDescent="0.2">
      <c r="J182" s="54"/>
      <c r="K182" s="54"/>
    </row>
    <row r="183" spans="10:11" x14ac:dyDescent="0.2">
      <c r="J183" s="54"/>
      <c r="K183" s="54"/>
    </row>
    <row r="184" spans="10:11" x14ac:dyDescent="0.2">
      <c r="J184" s="54"/>
      <c r="K184" s="54"/>
    </row>
    <row r="185" spans="10:11" x14ac:dyDescent="0.2">
      <c r="J185" s="54"/>
      <c r="K185" s="54"/>
    </row>
    <row r="186" spans="10:11" x14ac:dyDescent="0.2">
      <c r="J186" s="54"/>
      <c r="K186" s="54"/>
    </row>
    <row r="187" spans="10:11" x14ac:dyDescent="0.2">
      <c r="J187" s="54"/>
      <c r="K187" s="54"/>
    </row>
    <row r="188" spans="10:11" x14ac:dyDescent="0.2">
      <c r="J188" s="54"/>
      <c r="K188" s="54"/>
    </row>
    <row r="189" spans="10:11" x14ac:dyDescent="0.2">
      <c r="J189" s="54"/>
      <c r="K189" s="54"/>
    </row>
    <row r="190" spans="10:11" x14ac:dyDescent="0.2">
      <c r="J190" s="54"/>
      <c r="K190" s="54"/>
    </row>
    <row r="191" spans="10:11" x14ac:dyDescent="0.2">
      <c r="J191" s="54"/>
      <c r="K191" s="54"/>
    </row>
    <row r="192" spans="10:11" x14ac:dyDescent="0.2">
      <c r="J192" s="54"/>
      <c r="K192" s="54"/>
    </row>
    <row r="193" spans="10:11" x14ac:dyDescent="0.2">
      <c r="J193" s="54"/>
      <c r="K193" s="54"/>
    </row>
    <row r="194" spans="10:11" x14ac:dyDescent="0.2">
      <c r="J194" s="54"/>
      <c r="K194" s="54"/>
    </row>
    <row r="195" spans="10:11" x14ac:dyDescent="0.2">
      <c r="J195" s="54"/>
      <c r="K195" s="54"/>
    </row>
    <row r="196" spans="10:11" x14ac:dyDescent="0.2">
      <c r="J196" s="54"/>
      <c r="K196" s="54"/>
    </row>
    <row r="197" spans="10:11" x14ac:dyDescent="0.2">
      <c r="J197" s="54"/>
      <c r="K197" s="54"/>
    </row>
    <row r="198" spans="10:11" x14ac:dyDescent="0.2">
      <c r="J198" s="54"/>
      <c r="K198" s="54"/>
    </row>
    <row r="199" spans="10:11" x14ac:dyDescent="0.2">
      <c r="J199" s="54"/>
      <c r="K199" s="54"/>
    </row>
  </sheetData>
  <sheetProtection password="CDF4" sheet="1" objects="1" scenarios="1"/>
  <mergeCells count="29">
    <mergeCell ref="Q86:R86"/>
    <mergeCell ref="N85:R85"/>
    <mergeCell ref="B59:F59"/>
    <mergeCell ref="B69:H69"/>
    <mergeCell ref="B27:D28"/>
    <mergeCell ref="F27:I27"/>
    <mergeCell ref="I69:J70"/>
    <mergeCell ref="N86:P86"/>
    <mergeCell ref="H85:L85"/>
    <mergeCell ref="H86:J86"/>
    <mergeCell ref="H28:I28"/>
    <mergeCell ref="B70:D71"/>
    <mergeCell ref="E70:F70"/>
    <mergeCell ref="B85:F85"/>
    <mergeCell ref="B86:D86"/>
    <mergeCell ref="M27:M28"/>
    <mergeCell ref="J27:J28"/>
    <mergeCell ref="B72:C72"/>
    <mergeCell ref="B82:C82"/>
    <mergeCell ref="K27:L27"/>
    <mergeCell ref="G70:H70"/>
    <mergeCell ref="E23:F23"/>
    <mergeCell ref="E22:F22"/>
    <mergeCell ref="E15:F15"/>
    <mergeCell ref="E12:F12"/>
    <mergeCell ref="E13:F13"/>
    <mergeCell ref="E14:F14"/>
    <mergeCell ref="E20:F20"/>
    <mergeCell ref="E21:F21"/>
  </mergeCells>
  <phoneticPr fontId="3" type="noConversion"/>
  <pageMargins left="0.74803149606299213" right="0.74803149606299213" top="0.98425196850393704" bottom="0.98425196850393704" header="0.51181102362204722" footer="0.51181102362204722"/>
  <pageSetup paperSize="9" scale="93"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Drop Down 1">
              <controlPr defaultSize="0" autoLine="0" autoPict="0">
                <anchor moveWithCells="1" sizeWithCells="1">
                  <from>
                    <xdr:col>1</xdr:col>
                    <xdr:colOff>9525</xdr:colOff>
                    <xdr:row>11</xdr:row>
                    <xdr:rowOff>9525</xdr:rowOff>
                  </from>
                  <to>
                    <xdr:col>4</xdr:col>
                    <xdr:colOff>9525</xdr:colOff>
                    <xdr:row>12</xdr:row>
                    <xdr:rowOff>19050</xdr:rowOff>
                  </to>
                </anchor>
              </controlPr>
            </control>
          </mc:Choice>
        </mc:AlternateContent>
        <mc:AlternateContent xmlns:mc="http://schemas.openxmlformats.org/markup-compatibility/2006">
          <mc:Choice Requires="x14">
            <control shapeId="11266" r:id="rId5" name="Drop Down 2">
              <controlPr defaultSize="0" autoLine="0" autoPict="0">
                <anchor moveWithCells="1" sizeWithCells="1">
                  <from>
                    <xdr:col>1</xdr:col>
                    <xdr:colOff>9525</xdr:colOff>
                    <xdr:row>12</xdr:row>
                    <xdr:rowOff>9525</xdr:rowOff>
                  </from>
                  <to>
                    <xdr:col>4</xdr:col>
                    <xdr:colOff>0</xdr:colOff>
                    <xdr:row>13</xdr:row>
                    <xdr:rowOff>28575</xdr:rowOff>
                  </to>
                </anchor>
              </controlPr>
            </control>
          </mc:Choice>
        </mc:AlternateContent>
        <mc:AlternateContent xmlns:mc="http://schemas.openxmlformats.org/markup-compatibility/2006">
          <mc:Choice Requires="x14">
            <control shapeId="11267" r:id="rId6" name="Drop Down 3">
              <controlPr defaultSize="0" autoLine="0" autoPict="0">
                <anchor moveWithCells="1" sizeWithCells="1">
                  <from>
                    <xdr:col>1</xdr:col>
                    <xdr:colOff>9525</xdr:colOff>
                    <xdr:row>13</xdr:row>
                    <xdr:rowOff>9525</xdr:rowOff>
                  </from>
                  <to>
                    <xdr:col>4</xdr:col>
                    <xdr:colOff>0</xdr:colOff>
                    <xdr:row>14</xdr:row>
                    <xdr:rowOff>19050</xdr:rowOff>
                  </to>
                </anchor>
              </controlPr>
            </control>
          </mc:Choice>
        </mc:AlternateContent>
        <mc:AlternateContent xmlns:mc="http://schemas.openxmlformats.org/markup-compatibility/2006">
          <mc:Choice Requires="x14">
            <control shapeId="11268" r:id="rId7" name="Drop Down 4">
              <controlPr defaultSize="0" autoLine="0" autoPict="0">
                <anchor moveWithCells="1" sizeWithCells="1">
                  <from>
                    <xdr:col>1</xdr:col>
                    <xdr:colOff>9525</xdr:colOff>
                    <xdr:row>19</xdr:row>
                    <xdr:rowOff>9525</xdr:rowOff>
                  </from>
                  <to>
                    <xdr:col>4</xdr:col>
                    <xdr:colOff>9525</xdr:colOff>
                    <xdr:row>20</xdr:row>
                    <xdr:rowOff>19050</xdr:rowOff>
                  </to>
                </anchor>
              </controlPr>
            </control>
          </mc:Choice>
        </mc:AlternateContent>
        <mc:AlternateContent xmlns:mc="http://schemas.openxmlformats.org/markup-compatibility/2006">
          <mc:Choice Requires="x14">
            <control shapeId="11269" r:id="rId8" name="Drop Down 5">
              <controlPr defaultSize="0" autoLine="0" autoPict="0">
                <anchor moveWithCells="1" sizeWithCells="1">
                  <from>
                    <xdr:col>1</xdr:col>
                    <xdr:colOff>9525</xdr:colOff>
                    <xdr:row>20</xdr:row>
                    <xdr:rowOff>9525</xdr:rowOff>
                  </from>
                  <to>
                    <xdr:col>4</xdr:col>
                    <xdr:colOff>9525</xdr:colOff>
                    <xdr:row>21</xdr:row>
                    <xdr:rowOff>19050</xdr:rowOff>
                  </to>
                </anchor>
              </controlPr>
            </control>
          </mc:Choice>
        </mc:AlternateContent>
        <mc:AlternateContent xmlns:mc="http://schemas.openxmlformats.org/markup-compatibility/2006">
          <mc:Choice Requires="x14">
            <control shapeId="11271" r:id="rId9" name="Drop Down 7">
              <controlPr defaultSize="0" autoLine="0" autoPict="0">
                <anchor moveWithCells="1" sizeWithCells="1">
                  <from>
                    <xdr:col>1</xdr:col>
                    <xdr:colOff>0</xdr:colOff>
                    <xdr:row>28</xdr:row>
                    <xdr:rowOff>9525</xdr:rowOff>
                  </from>
                  <to>
                    <xdr:col>3</xdr:col>
                    <xdr:colOff>781050</xdr:colOff>
                    <xdr:row>29</xdr:row>
                    <xdr:rowOff>28575</xdr:rowOff>
                  </to>
                </anchor>
              </controlPr>
            </control>
          </mc:Choice>
        </mc:AlternateContent>
        <mc:AlternateContent xmlns:mc="http://schemas.openxmlformats.org/markup-compatibility/2006">
          <mc:Choice Requires="x14">
            <control shapeId="11273" r:id="rId10" name="Drop Down 9">
              <controlPr defaultSize="0" autoLine="0" autoPict="0">
                <anchor moveWithCells="1" sizeWithCells="1">
                  <from>
                    <xdr:col>1</xdr:col>
                    <xdr:colOff>9525</xdr:colOff>
                    <xdr:row>21</xdr:row>
                    <xdr:rowOff>9525</xdr:rowOff>
                  </from>
                  <to>
                    <xdr:col>4</xdr:col>
                    <xdr:colOff>0</xdr:colOff>
                    <xdr:row>22</xdr:row>
                    <xdr:rowOff>19050</xdr:rowOff>
                  </to>
                </anchor>
              </controlPr>
            </control>
          </mc:Choice>
        </mc:AlternateContent>
        <mc:AlternateContent xmlns:mc="http://schemas.openxmlformats.org/markup-compatibility/2006">
          <mc:Choice Requires="x14">
            <control shapeId="11275" r:id="rId11" name="Drop Down 11">
              <controlPr defaultSize="0" autoLine="0" autoPict="0">
                <anchor moveWithCells="1">
                  <from>
                    <xdr:col>2</xdr:col>
                    <xdr:colOff>695325</xdr:colOff>
                    <xdr:row>7</xdr:row>
                    <xdr:rowOff>38100</xdr:rowOff>
                  </from>
                  <to>
                    <xdr:col>6</xdr:col>
                    <xdr:colOff>323850</xdr:colOff>
                    <xdr:row>8</xdr:row>
                    <xdr:rowOff>114300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W160"/>
  <sheetViews>
    <sheetView showGridLines="0" zoomScale="75" workbookViewId="0">
      <selection activeCell="H11" sqref="H11"/>
    </sheetView>
  </sheetViews>
  <sheetFormatPr defaultRowHeight="12.75" x14ac:dyDescent="0.2"/>
  <cols>
    <col min="1" max="1" width="5.140625" style="32" customWidth="1"/>
    <col min="2" max="2" width="13.140625" style="32" customWidth="1"/>
    <col min="3" max="3" width="11.7109375" style="32" customWidth="1"/>
    <col min="4" max="5" width="9" style="32" customWidth="1"/>
    <col min="6" max="7" width="9.140625" style="32"/>
    <col min="8" max="8" width="11.5703125" style="32" customWidth="1"/>
    <col min="9" max="9" width="10.28515625" style="32" customWidth="1"/>
    <col min="10" max="10" width="9.140625" style="32"/>
    <col min="11" max="11" width="15.28515625" style="32" customWidth="1"/>
    <col min="12" max="12" width="8.7109375" style="32" customWidth="1"/>
    <col min="13" max="17" width="9.140625" style="32"/>
    <col min="18" max="18" width="12.140625" style="32" customWidth="1"/>
    <col min="19" max="19" width="16" style="32" customWidth="1"/>
    <col min="20" max="20" width="11.85546875" style="32" customWidth="1"/>
    <col min="21" max="22" width="9.140625" style="32"/>
    <col min="23" max="23" width="9.140625" style="32" hidden="1" customWidth="1"/>
    <col min="24" max="25" width="9.140625" style="32"/>
    <col min="26" max="26" width="12.140625" style="32" customWidth="1"/>
    <col min="27" max="16384" width="9.140625" style="32"/>
  </cols>
  <sheetData>
    <row r="1" spans="1:23" ht="15.75" x14ac:dyDescent="0.25">
      <c r="A1" s="101" t="s">
        <v>423</v>
      </c>
      <c r="N1" s="105"/>
    </row>
    <row r="2" spans="1:23" ht="15.75" x14ac:dyDescent="0.25">
      <c r="A2" s="101"/>
      <c r="O2" s="105"/>
    </row>
    <row r="3" spans="1:23" ht="15.75" x14ac:dyDescent="0.25">
      <c r="A3" s="101"/>
      <c r="O3" s="105"/>
    </row>
    <row r="4" spans="1:23" ht="15.75" x14ac:dyDescent="0.25">
      <c r="A4" s="101"/>
      <c r="O4" s="105"/>
    </row>
    <row r="5" spans="1:23" ht="15.75" x14ac:dyDescent="0.25">
      <c r="A5" s="101"/>
      <c r="O5" s="105"/>
    </row>
    <row r="6" spans="1:23" x14ac:dyDescent="0.2">
      <c r="E6" s="54"/>
      <c r="F6" s="54"/>
      <c r="G6" s="54"/>
      <c r="H6" s="54"/>
      <c r="I6" s="54"/>
      <c r="J6" s="54"/>
      <c r="K6" s="54"/>
      <c r="L6" s="54"/>
      <c r="M6" s="54"/>
      <c r="N6" s="54"/>
      <c r="O6" s="54"/>
    </row>
    <row r="7" spans="1:23" ht="15" customHeight="1" x14ac:dyDescent="0.2">
      <c r="A7" s="55" t="s">
        <v>135</v>
      </c>
      <c r="B7" s="56" t="s">
        <v>121</v>
      </c>
      <c r="W7" s="57">
        <v>1</v>
      </c>
    </row>
    <row r="9" spans="1:23" x14ac:dyDescent="0.2">
      <c r="A9" s="55" t="s">
        <v>128</v>
      </c>
      <c r="B9" s="56" t="s">
        <v>419</v>
      </c>
    </row>
    <row r="10" spans="1:23" ht="15.75" customHeight="1" x14ac:dyDescent="0.2">
      <c r="B10" s="428" t="s">
        <v>123</v>
      </c>
      <c r="C10" s="430"/>
      <c r="D10" s="430"/>
      <c r="E10" s="428" t="s">
        <v>72</v>
      </c>
      <c r="F10" s="430"/>
      <c r="G10" s="429"/>
      <c r="H10" s="7" t="s">
        <v>124</v>
      </c>
      <c r="I10" s="7" t="s">
        <v>280</v>
      </c>
      <c r="J10" s="122" t="s">
        <v>291</v>
      </c>
    </row>
    <row r="11" spans="1:23" ht="15.75" customHeight="1" x14ac:dyDescent="0.2">
      <c r="B11" s="12"/>
      <c r="C11" s="13"/>
      <c r="D11" s="13"/>
      <c r="E11" s="467" t="str">
        <f>+IF(W11&gt;1,INDEX($S$72:$S$77,W11),"")</f>
        <v/>
      </c>
      <c r="F11" s="499"/>
      <c r="G11" s="468"/>
      <c r="H11" s="142"/>
      <c r="I11" s="12" t="str">
        <f>+IF(W11&gt;1,INDEX($T$72:$T$77,W11)," ")</f>
        <v xml:space="preserve"> </v>
      </c>
      <c r="J11" s="2" t="str">
        <f>+IF(I11=" ","",H11*I11)</f>
        <v/>
      </c>
      <c r="W11" s="57">
        <v>1</v>
      </c>
    </row>
    <row r="12" spans="1:23" ht="15.75" customHeight="1" x14ac:dyDescent="0.2">
      <c r="B12" s="12"/>
      <c r="C12" s="13"/>
      <c r="D12" s="13"/>
      <c r="E12" s="467" t="str">
        <f>+IF(W12&gt;1,INDEX($S$72:$S$77,W12),"")</f>
        <v/>
      </c>
      <c r="F12" s="499"/>
      <c r="G12" s="468"/>
      <c r="H12" s="142"/>
      <c r="I12" s="12" t="str">
        <f>+IF(W12&gt;1,INDEX($T$72:$T$77,W12)," ")</f>
        <v xml:space="preserve"> </v>
      </c>
      <c r="J12" s="2" t="str">
        <f>+IF(I12=" ","",H12*I12)</f>
        <v/>
      </c>
      <c r="W12" s="57">
        <v>1</v>
      </c>
    </row>
    <row r="13" spans="1:23" ht="15.75" customHeight="1" x14ac:dyDescent="0.2">
      <c r="E13" s="467" t="str">
        <f>+IF(W13&gt;1,INDEX($S$72:$S$77,W13),"")</f>
        <v/>
      </c>
      <c r="F13" s="499"/>
      <c r="G13" s="468"/>
      <c r="H13" s="142"/>
      <c r="I13" s="12" t="str">
        <f>+IF(W13&gt;1,INDEX($T$72:$T$77,W13)," ")</f>
        <v xml:space="preserve"> </v>
      </c>
      <c r="J13" s="2" t="str">
        <f>+IF(I13=" ","",H13*I13)</f>
        <v/>
      </c>
      <c r="W13" s="32">
        <v>1</v>
      </c>
    </row>
    <row r="14" spans="1:23" x14ac:dyDescent="0.2">
      <c r="I14" s="61" t="s">
        <v>127</v>
      </c>
      <c r="J14" s="28">
        <f>SUM(J11:J13)</f>
        <v>0</v>
      </c>
    </row>
    <row r="16" spans="1:23" x14ac:dyDescent="0.2">
      <c r="A16" s="55" t="s">
        <v>129</v>
      </c>
      <c r="B16" s="56" t="s">
        <v>420</v>
      </c>
    </row>
    <row r="17" spans="1:23" x14ac:dyDescent="0.2">
      <c r="B17" s="428" t="s">
        <v>123</v>
      </c>
      <c r="C17" s="430"/>
      <c r="D17" s="430"/>
      <c r="E17" s="428" t="s">
        <v>72</v>
      </c>
      <c r="F17" s="430"/>
      <c r="G17" s="429"/>
      <c r="H17" s="7" t="s">
        <v>124</v>
      </c>
      <c r="I17" s="7" t="s">
        <v>280</v>
      </c>
      <c r="J17" s="122" t="s">
        <v>291</v>
      </c>
    </row>
    <row r="18" spans="1:23" ht="15" customHeight="1" x14ac:dyDescent="0.2">
      <c r="B18" s="12"/>
      <c r="C18" s="13"/>
      <c r="D18" s="13"/>
      <c r="E18" s="467" t="str">
        <f>+IF(W18&gt;1,INDEX($S$72:$S$77,W18),"")</f>
        <v/>
      </c>
      <c r="F18" s="499"/>
      <c r="G18" s="468"/>
      <c r="H18" s="142"/>
      <c r="I18" s="12" t="str">
        <f>+IF(W18&gt;1,INDEX($T$72:$T$77,W18)," ")</f>
        <v xml:space="preserve"> </v>
      </c>
      <c r="J18" s="2" t="str">
        <f>+IF(I18=" ","",H18*I18)</f>
        <v/>
      </c>
      <c r="W18" s="57">
        <v>1</v>
      </c>
    </row>
    <row r="19" spans="1:23" ht="15" customHeight="1" x14ac:dyDescent="0.2">
      <c r="B19" s="12"/>
      <c r="C19" s="13"/>
      <c r="D19" s="13"/>
      <c r="E19" s="467" t="str">
        <f>+IF(W19&gt;1,INDEX($S$72:$S$77,W19),"")</f>
        <v/>
      </c>
      <c r="F19" s="499"/>
      <c r="G19" s="468"/>
      <c r="H19" s="142"/>
      <c r="I19" s="12" t="str">
        <f>+IF(W19&gt;1,INDEX($T$72:$T$77,W19)," ")</f>
        <v xml:space="preserve"> </v>
      </c>
      <c r="J19" s="2" t="str">
        <f>+IF(I19=" ","",H19*I19)</f>
        <v/>
      </c>
      <c r="W19" s="57">
        <v>1</v>
      </c>
    </row>
    <row r="20" spans="1:23" ht="15" customHeight="1" x14ac:dyDescent="0.2">
      <c r="E20" s="467" t="str">
        <f>+IF(W20&gt;1,INDEX($S$72:$S$77,W20),"")</f>
        <v/>
      </c>
      <c r="F20" s="499"/>
      <c r="G20" s="468"/>
      <c r="H20" s="142"/>
      <c r="I20" s="12" t="str">
        <f>+IF(W20&gt;1,INDEX($T$72:$T$77,W20)," ")</f>
        <v xml:space="preserve"> </v>
      </c>
      <c r="J20" s="2" t="str">
        <f>+IF(I20=" ","",H20*I20)</f>
        <v/>
      </c>
      <c r="W20" s="57">
        <v>1</v>
      </c>
    </row>
    <row r="21" spans="1:23" ht="15" customHeight="1" x14ac:dyDescent="0.2">
      <c r="I21" s="61" t="s">
        <v>127</v>
      </c>
      <c r="J21" s="28">
        <f>SUM(J18:J20)</f>
        <v>0</v>
      </c>
      <c r="W21" s="57">
        <v>1</v>
      </c>
    </row>
    <row r="22" spans="1:23" ht="15" customHeight="1" x14ac:dyDescent="0.2">
      <c r="H22" s="61"/>
      <c r="I22" s="106"/>
      <c r="W22" s="57"/>
    </row>
    <row r="23" spans="1:23" x14ac:dyDescent="0.2">
      <c r="A23" s="55" t="s">
        <v>130</v>
      </c>
      <c r="B23" s="56" t="s">
        <v>157</v>
      </c>
    </row>
    <row r="24" spans="1:23" x14ac:dyDescent="0.2">
      <c r="B24" s="437" t="str">
        <f>+IF(W7=1,"Precinct","Location")</f>
        <v>Precinct</v>
      </c>
      <c r="C24" s="438"/>
      <c r="D24" s="438"/>
      <c r="E24" s="428" t="s">
        <v>132</v>
      </c>
      <c r="F24" s="430"/>
      <c r="G24" s="429"/>
      <c r="H24" s="448" t="s">
        <v>165</v>
      </c>
      <c r="I24" s="428" t="s">
        <v>166</v>
      </c>
      <c r="J24" s="429"/>
      <c r="K24" s="448" t="s">
        <v>183</v>
      </c>
    </row>
    <row r="25" spans="1:23" x14ac:dyDescent="0.2">
      <c r="B25" s="440"/>
      <c r="C25" s="441"/>
      <c r="D25" s="441"/>
      <c r="E25" s="7" t="s">
        <v>293</v>
      </c>
      <c r="F25" s="7" t="s">
        <v>118</v>
      </c>
      <c r="G25" s="7" t="s">
        <v>119</v>
      </c>
      <c r="H25" s="449"/>
      <c r="I25" s="7" t="str">
        <f>+E25</f>
        <v>$/EDU</v>
      </c>
      <c r="J25" s="7" t="s">
        <v>118</v>
      </c>
      <c r="K25" s="449"/>
    </row>
    <row r="26" spans="1:23" ht="15" customHeight="1" x14ac:dyDescent="0.2">
      <c r="B26" s="12"/>
      <c r="C26" s="13"/>
      <c r="D26" s="13"/>
      <c r="E26" s="115">
        <f>+INDEX(K63:K65,W26)</f>
        <v>0</v>
      </c>
      <c r="F26" s="27" t="s">
        <v>180</v>
      </c>
      <c r="G26" s="143">
        <v>91.8</v>
      </c>
      <c r="H26" s="144">
        <f>+Summary!$O$8/G26</f>
        <v>1.5108932461873636</v>
      </c>
      <c r="I26" s="115">
        <f>+E26*H26</f>
        <v>0</v>
      </c>
      <c r="J26" s="27">
        <f>+Summary!O5</f>
        <v>45352</v>
      </c>
      <c r="K26" s="115">
        <f>+INDEX(L63:L65,W26)</f>
        <v>0</v>
      </c>
      <c r="W26" s="57">
        <v>1</v>
      </c>
    </row>
    <row r="27" spans="1:23" x14ac:dyDescent="0.2">
      <c r="B27" s="39"/>
      <c r="E27" s="39" t="s">
        <v>184</v>
      </c>
      <c r="H27" s="39"/>
    </row>
    <row r="29" spans="1:23" x14ac:dyDescent="0.2">
      <c r="A29" s="55" t="s">
        <v>131</v>
      </c>
      <c r="B29" s="56" t="s">
        <v>421</v>
      </c>
    </row>
    <row r="30" spans="1:23" x14ac:dyDescent="0.2">
      <c r="B30" s="102">
        <f>+IF(J14&gt;J21,(J14-J21)*I26,0)</f>
        <v>0</v>
      </c>
      <c r="C30" s="70">
        <f>+J26</f>
        <v>45352</v>
      </c>
      <c r="D30" s="65" t="str">
        <f>+IF(J21&gt;J14,"No credit in excess of the demand is given","")</f>
        <v/>
      </c>
    </row>
    <row r="32" spans="1:23" x14ac:dyDescent="0.2">
      <c r="B32" s="55"/>
      <c r="C32" s="107"/>
    </row>
    <row r="33" spans="1:5" x14ac:dyDescent="0.2">
      <c r="A33" s="55"/>
    </row>
    <row r="34" spans="1:5" x14ac:dyDescent="0.2">
      <c r="E34" s="63"/>
    </row>
    <row r="51" spans="2:12" x14ac:dyDescent="0.2">
      <c r="C51" s="71"/>
    </row>
    <row r="52" spans="2:12" ht="15" x14ac:dyDescent="0.35">
      <c r="B52" s="73"/>
      <c r="C52" s="108"/>
    </row>
    <row r="53" spans="2:12" x14ac:dyDescent="0.2">
      <c r="B53" s="73"/>
      <c r="C53" s="71"/>
      <c r="E53" s="39"/>
    </row>
    <row r="54" spans="2:12" ht="15" x14ac:dyDescent="0.35">
      <c r="B54" s="73"/>
      <c r="C54" s="108"/>
      <c r="E54" s="70"/>
    </row>
    <row r="55" spans="2:12" x14ac:dyDescent="0.2">
      <c r="C55" s="63"/>
      <c r="E55" s="70"/>
    </row>
    <row r="56" spans="2:12" x14ac:dyDescent="0.2">
      <c r="B56" s="73"/>
      <c r="C56" s="109"/>
    </row>
    <row r="57" spans="2:12" ht="12" customHeight="1" x14ac:dyDescent="0.35">
      <c r="C57" s="110"/>
      <c r="E57" s="70"/>
    </row>
    <row r="60" spans="2:12" x14ac:dyDescent="0.2">
      <c r="B60" s="74" t="s">
        <v>133</v>
      </c>
    </row>
    <row r="61" spans="2:12" x14ac:dyDescent="0.2">
      <c r="H61" s="480" t="s">
        <v>296</v>
      </c>
      <c r="I61" s="481"/>
      <c r="J61" s="481"/>
      <c r="K61" s="481"/>
      <c r="L61" s="482"/>
    </row>
    <row r="62" spans="2:12" x14ac:dyDescent="0.2">
      <c r="B62" s="500" t="s">
        <v>121</v>
      </c>
      <c r="C62" s="501"/>
      <c r="D62" s="501"/>
      <c r="E62" s="502"/>
      <c r="H62" s="480" t="s">
        <v>294</v>
      </c>
      <c r="I62" s="481"/>
      <c r="J62" s="481"/>
      <c r="K62" s="146" t="s">
        <v>293</v>
      </c>
      <c r="L62" s="145" t="s">
        <v>190</v>
      </c>
    </row>
    <row r="63" spans="2:12" x14ac:dyDescent="0.2">
      <c r="B63" s="75" t="s">
        <v>126</v>
      </c>
      <c r="C63" s="76"/>
      <c r="D63" s="76"/>
      <c r="E63" s="59"/>
      <c r="H63" s="75" t="s">
        <v>126</v>
      </c>
      <c r="I63" s="76"/>
      <c r="J63" s="76"/>
      <c r="K63" s="89"/>
      <c r="L63" s="88"/>
    </row>
    <row r="64" spans="2:12" x14ac:dyDescent="0.2">
      <c r="B64" s="77" t="s">
        <v>122</v>
      </c>
      <c r="E64" s="60"/>
      <c r="H64" s="77" t="s">
        <v>295</v>
      </c>
      <c r="K64" s="93">
        <v>400</v>
      </c>
      <c r="L64" s="111" t="s">
        <v>194</v>
      </c>
    </row>
    <row r="65" spans="2:20" x14ac:dyDescent="0.2">
      <c r="B65" s="141" t="s">
        <v>153</v>
      </c>
      <c r="C65" s="79"/>
      <c r="D65" s="79"/>
      <c r="E65" s="64"/>
      <c r="H65" s="84" t="s">
        <v>137</v>
      </c>
      <c r="I65" s="79"/>
      <c r="J65" s="79"/>
      <c r="K65" s="96">
        <v>400</v>
      </c>
      <c r="L65" s="92" t="s">
        <v>195</v>
      </c>
    </row>
    <row r="70" spans="2:20" ht="12.75" customHeight="1" x14ac:dyDescent="0.2">
      <c r="B70" s="492" t="s">
        <v>279</v>
      </c>
      <c r="C70" s="493"/>
      <c r="D70" s="493"/>
      <c r="E70" s="493"/>
      <c r="F70" s="494"/>
      <c r="H70" s="492" t="s">
        <v>199</v>
      </c>
      <c r="I70" s="493"/>
      <c r="J70" s="493"/>
      <c r="K70" s="493"/>
      <c r="L70" s="494"/>
      <c r="P70" s="503" t="s">
        <v>134</v>
      </c>
      <c r="Q70" s="478"/>
      <c r="R70" s="478"/>
      <c r="S70" s="478"/>
      <c r="T70" s="479"/>
    </row>
    <row r="71" spans="2:20" x14ac:dyDescent="0.2">
      <c r="B71" s="485" t="s">
        <v>287</v>
      </c>
      <c r="C71" s="490"/>
      <c r="D71" s="149"/>
      <c r="E71" s="138" t="s">
        <v>72</v>
      </c>
      <c r="F71" s="150" t="s">
        <v>280</v>
      </c>
      <c r="H71" s="489" t="s">
        <v>281</v>
      </c>
      <c r="I71" s="490"/>
      <c r="J71" s="149"/>
      <c r="K71" s="138" t="s">
        <v>72</v>
      </c>
      <c r="L71" s="150" t="s">
        <v>280</v>
      </c>
      <c r="P71" s="139" t="str">
        <f>IF($W$7=2,B71,IF($W$7=3,H71,""))</f>
        <v/>
      </c>
      <c r="Q71" s="151"/>
      <c r="R71" s="137"/>
      <c r="S71" s="135" t="str">
        <f>IF($W$7=2,E71,IF($W$7=3,K71,""))</f>
        <v/>
      </c>
      <c r="T71" s="145" t="str">
        <f>IF($W$7=2,F71,IF($W$7=3,L71,""))</f>
        <v/>
      </c>
    </row>
    <row r="72" spans="2:20" x14ac:dyDescent="0.2">
      <c r="B72" s="75" t="s">
        <v>126</v>
      </c>
      <c r="C72" s="76"/>
      <c r="D72" s="76"/>
      <c r="E72" s="81" t="s">
        <v>126</v>
      </c>
      <c r="F72" s="59" t="s">
        <v>126</v>
      </c>
      <c r="H72" s="75" t="s">
        <v>126</v>
      </c>
      <c r="I72" s="76"/>
      <c r="J72" s="76"/>
      <c r="K72" s="81"/>
      <c r="L72" s="59"/>
      <c r="P72" s="91"/>
      <c r="Q72" s="76"/>
      <c r="R72" s="76"/>
      <c r="S72" s="89"/>
      <c r="T72" s="88"/>
    </row>
    <row r="73" spans="2:20" x14ac:dyDescent="0.2">
      <c r="B73" s="77" t="s">
        <v>286</v>
      </c>
      <c r="E73" s="93" t="s">
        <v>240</v>
      </c>
      <c r="F73" s="112">
        <v>1</v>
      </c>
      <c r="H73" s="77" t="s">
        <v>282</v>
      </c>
      <c r="K73" s="93" t="s">
        <v>285</v>
      </c>
      <c r="L73" s="112">
        <v>1</v>
      </c>
      <c r="P73" s="86" t="str">
        <f>IF($W$7=2,B73,IF($W$7=3,H73,""))</f>
        <v/>
      </c>
      <c r="Q73" s="94"/>
      <c r="R73" s="94"/>
      <c r="S73" s="95" t="str">
        <f t="shared" ref="S73:T77" si="0">IF($W$7=2,E73,IF($W$7=3,K73,""))</f>
        <v/>
      </c>
      <c r="T73" s="87" t="str">
        <f t="shared" si="0"/>
        <v/>
      </c>
    </row>
    <row r="74" spans="2:20" x14ac:dyDescent="0.2">
      <c r="B74" s="77" t="s">
        <v>288</v>
      </c>
      <c r="E74" s="83" t="s">
        <v>240</v>
      </c>
      <c r="F74" s="112">
        <v>1</v>
      </c>
      <c r="H74" s="116" t="s">
        <v>292</v>
      </c>
      <c r="K74" s="148" t="s">
        <v>302</v>
      </c>
      <c r="L74" s="112">
        <v>0.7</v>
      </c>
      <c r="P74" s="86" t="str">
        <f>IF($W$7=2,B74,IF($W$7=3,H74,""))</f>
        <v/>
      </c>
      <c r="Q74" s="94"/>
      <c r="R74" s="94"/>
      <c r="S74" s="95" t="str">
        <f t="shared" si="0"/>
        <v/>
      </c>
      <c r="T74" s="87" t="str">
        <f t="shared" si="0"/>
        <v/>
      </c>
    </row>
    <row r="75" spans="2:20" x14ac:dyDescent="0.2">
      <c r="B75" s="77" t="s">
        <v>289</v>
      </c>
      <c r="E75" s="83" t="s">
        <v>240</v>
      </c>
      <c r="F75" s="112">
        <v>1</v>
      </c>
      <c r="G75" s="32" t="s">
        <v>126</v>
      </c>
      <c r="H75" s="77" t="s">
        <v>283</v>
      </c>
      <c r="K75" s="148" t="s">
        <v>302</v>
      </c>
      <c r="L75" s="112">
        <v>1</v>
      </c>
      <c r="P75" s="86" t="str">
        <f>IF($W$7=2,B75,IF($W$7=3,H75,""))</f>
        <v/>
      </c>
      <c r="Q75" s="94"/>
      <c r="R75" s="94"/>
      <c r="S75" s="95" t="str">
        <f t="shared" si="0"/>
        <v/>
      </c>
      <c r="T75" s="87" t="str">
        <f t="shared" si="0"/>
        <v/>
      </c>
    </row>
    <row r="76" spans="2:20" x14ac:dyDescent="0.2">
      <c r="B76" s="77" t="s">
        <v>290</v>
      </c>
      <c r="E76" s="83" t="s">
        <v>240</v>
      </c>
      <c r="F76" s="112">
        <v>1</v>
      </c>
      <c r="G76" s="32" t="s">
        <v>126</v>
      </c>
      <c r="H76" s="77" t="s">
        <v>284</v>
      </c>
      <c r="K76" s="148" t="s">
        <v>302</v>
      </c>
      <c r="L76" s="112">
        <v>0.9</v>
      </c>
      <c r="P76" s="86" t="str">
        <f>IF($W$7=2,B76,IF($W$7=3,H76,""))</f>
        <v/>
      </c>
      <c r="Q76" s="94"/>
      <c r="R76" s="94"/>
      <c r="S76" s="95" t="str">
        <f t="shared" si="0"/>
        <v/>
      </c>
      <c r="T76" s="87" t="str">
        <f t="shared" si="0"/>
        <v/>
      </c>
    </row>
    <row r="77" spans="2:20" x14ac:dyDescent="0.2">
      <c r="B77" s="78" t="s">
        <v>126</v>
      </c>
      <c r="C77" s="79"/>
      <c r="D77" s="79"/>
      <c r="E77" s="85" t="s">
        <v>126</v>
      </c>
      <c r="F77" s="113" t="s">
        <v>126</v>
      </c>
      <c r="G77" s="32" t="s">
        <v>126</v>
      </c>
      <c r="H77" s="78" t="s">
        <v>126</v>
      </c>
      <c r="I77" s="79"/>
      <c r="J77" s="79"/>
      <c r="K77" s="85" t="s">
        <v>126</v>
      </c>
      <c r="L77" s="113" t="s">
        <v>126</v>
      </c>
      <c r="P77" s="97" t="str">
        <f>IF($W$7=2,B77,IF($W$7=3,H77,""))</f>
        <v/>
      </c>
      <c r="Q77" s="98"/>
      <c r="R77" s="98"/>
      <c r="S77" s="99" t="str">
        <f t="shared" si="0"/>
        <v/>
      </c>
      <c r="T77" s="100" t="str">
        <f t="shared" si="0"/>
        <v/>
      </c>
    </row>
    <row r="98" spans="3:15" x14ac:dyDescent="0.2">
      <c r="O98" s="54"/>
    </row>
    <row r="99" spans="3:15" x14ac:dyDescent="0.2">
      <c r="O99" s="54"/>
    </row>
    <row r="101" spans="3:15" x14ac:dyDescent="0.2">
      <c r="C101" s="32" t="s">
        <v>126</v>
      </c>
      <c r="D101" s="32" t="s">
        <v>126</v>
      </c>
    </row>
    <row r="130" spans="10:15" x14ac:dyDescent="0.2">
      <c r="O130" s="54"/>
    </row>
    <row r="131" spans="10:15" x14ac:dyDescent="0.2">
      <c r="O131" s="54"/>
    </row>
    <row r="132" spans="10:15" x14ac:dyDescent="0.2">
      <c r="O132" s="54"/>
    </row>
    <row r="133" spans="10:15" x14ac:dyDescent="0.2">
      <c r="O133" s="54"/>
    </row>
    <row r="134" spans="10:15" x14ac:dyDescent="0.2">
      <c r="O134" s="54"/>
    </row>
    <row r="135" spans="10:15" x14ac:dyDescent="0.2">
      <c r="O135" s="54"/>
    </row>
    <row r="136" spans="10:15" x14ac:dyDescent="0.2">
      <c r="O136" s="54"/>
    </row>
    <row r="137" spans="10:15" x14ac:dyDescent="0.2">
      <c r="O137" s="54"/>
    </row>
    <row r="138" spans="10:15" x14ac:dyDescent="0.2">
      <c r="O138" s="54"/>
    </row>
    <row r="139" spans="10:15" x14ac:dyDescent="0.2">
      <c r="J139" s="54"/>
      <c r="K139" s="54"/>
      <c r="L139" s="54"/>
      <c r="M139" s="54"/>
      <c r="N139" s="54"/>
      <c r="O139" s="54"/>
    </row>
    <row r="140" spans="10:15" x14ac:dyDescent="0.2">
      <c r="J140" s="54"/>
      <c r="K140" s="54"/>
      <c r="L140" s="54"/>
      <c r="M140" s="54"/>
      <c r="N140" s="54"/>
      <c r="O140" s="54"/>
    </row>
    <row r="141" spans="10:15" x14ac:dyDescent="0.2">
      <c r="J141" s="54"/>
      <c r="K141" s="54"/>
      <c r="L141" s="54"/>
      <c r="M141" s="54"/>
      <c r="N141" s="54"/>
      <c r="O141" s="54"/>
    </row>
    <row r="142" spans="10:15" x14ac:dyDescent="0.2">
      <c r="J142" s="54"/>
      <c r="K142" s="54"/>
      <c r="L142" s="54"/>
      <c r="M142" s="54"/>
      <c r="N142" s="54"/>
      <c r="O142" s="54"/>
    </row>
    <row r="143" spans="10:15" x14ac:dyDescent="0.2">
      <c r="J143" s="54"/>
      <c r="K143" s="54"/>
      <c r="L143" s="54"/>
      <c r="M143" s="54"/>
      <c r="N143" s="54"/>
      <c r="O143" s="54"/>
    </row>
    <row r="144" spans="10:15" x14ac:dyDescent="0.2">
      <c r="J144" s="54"/>
      <c r="K144" s="54"/>
      <c r="L144" s="54"/>
      <c r="M144" s="54"/>
      <c r="N144" s="54"/>
      <c r="O144" s="54"/>
    </row>
    <row r="145" spans="10:15" x14ac:dyDescent="0.2">
      <c r="J145" s="54"/>
      <c r="K145" s="54"/>
      <c r="L145" s="54"/>
      <c r="M145" s="54"/>
      <c r="N145" s="54"/>
      <c r="O145" s="54"/>
    </row>
    <row r="146" spans="10:15" x14ac:dyDescent="0.2">
      <c r="J146" s="54"/>
      <c r="K146" s="54"/>
      <c r="L146" s="54"/>
      <c r="M146" s="54"/>
      <c r="N146" s="54"/>
      <c r="O146" s="54"/>
    </row>
    <row r="147" spans="10:15" x14ac:dyDescent="0.2">
      <c r="J147" s="54"/>
      <c r="K147" s="54"/>
      <c r="L147" s="54"/>
      <c r="M147" s="54"/>
      <c r="N147" s="54"/>
      <c r="O147" s="54"/>
    </row>
    <row r="148" spans="10:15" x14ac:dyDescent="0.2">
      <c r="J148" s="54"/>
      <c r="K148" s="54"/>
      <c r="L148" s="54"/>
      <c r="M148" s="54"/>
      <c r="N148" s="54"/>
      <c r="O148" s="54"/>
    </row>
    <row r="149" spans="10:15" x14ac:dyDescent="0.2">
      <c r="J149" s="54"/>
      <c r="K149" s="54"/>
      <c r="L149" s="54"/>
      <c r="M149" s="54"/>
      <c r="N149" s="54"/>
      <c r="O149" s="54"/>
    </row>
    <row r="150" spans="10:15" x14ac:dyDescent="0.2">
      <c r="J150" s="54"/>
      <c r="K150" s="54"/>
      <c r="L150" s="54"/>
      <c r="M150" s="54"/>
      <c r="N150" s="54"/>
      <c r="O150" s="54"/>
    </row>
    <row r="151" spans="10:15" x14ac:dyDescent="0.2">
      <c r="J151" s="54"/>
      <c r="K151" s="54"/>
      <c r="L151" s="54"/>
      <c r="M151" s="54"/>
      <c r="N151" s="54"/>
      <c r="O151" s="54"/>
    </row>
    <row r="152" spans="10:15" x14ac:dyDescent="0.2">
      <c r="J152" s="54"/>
      <c r="K152" s="54"/>
      <c r="L152" s="54"/>
      <c r="M152" s="54"/>
      <c r="N152" s="54"/>
      <c r="O152" s="54"/>
    </row>
    <row r="153" spans="10:15" x14ac:dyDescent="0.2">
      <c r="J153" s="54"/>
      <c r="K153" s="54"/>
      <c r="L153" s="54"/>
      <c r="M153" s="54"/>
      <c r="N153" s="54"/>
      <c r="O153" s="54"/>
    </row>
    <row r="154" spans="10:15" x14ac:dyDescent="0.2">
      <c r="J154" s="54"/>
      <c r="K154" s="54"/>
      <c r="L154" s="54"/>
      <c r="M154" s="54"/>
      <c r="N154" s="54"/>
      <c r="O154" s="54"/>
    </row>
    <row r="155" spans="10:15" x14ac:dyDescent="0.2">
      <c r="J155" s="54"/>
      <c r="K155" s="54"/>
      <c r="L155" s="54"/>
      <c r="M155" s="54"/>
      <c r="N155" s="54"/>
      <c r="O155" s="54"/>
    </row>
    <row r="156" spans="10:15" x14ac:dyDescent="0.2">
      <c r="J156" s="54"/>
      <c r="K156" s="54"/>
      <c r="L156" s="54"/>
      <c r="M156" s="54"/>
      <c r="N156" s="54"/>
      <c r="O156" s="54"/>
    </row>
    <row r="157" spans="10:15" x14ac:dyDescent="0.2">
      <c r="J157" s="54"/>
      <c r="K157" s="54"/>
      <c r="L157" s="54"/>
      <c r="M157" s="54"/>
      <c r="N157" s="54"/>
      <c r="O157" s="54"/>
    </row>
    <row r="158" spans="10:15" x14ac:dyDescent="0.2">
      <c r="J158" s="54"/>
      <c r="K158" s="54"/>
      <c r="L158" s="54"/>
      <c r="M158" s="54"/>
      <c r="N158" s="54"/>
      <c r="O158" s="54"/>
    </row>
    <row r="159" spans="10:15" x14ac:dyDescent="0.2">
      <c r="J159" s="54"/>
      <c r="K159" s="54"/>
      <c r="L159" s="54"/>
      <c r="M159" s="54"/>
      <c r="N159" s="54"/>
      <c r="O159" s="54"/>
    </row>
    <row r="160" spans="10:15" x14ac:dyDescent="0.2">
      <c r="J160" s="54"/>
      <c r="K160" s="54"/>
      <c r="L160" s="54"/>
      <c r="M160" s="54"/>
      <c r="N160" s="54"/>
      <c r="O160" s="54"/>
    </row>
  </sheetData>
  <sheetProtection password="CDF4" sheet="1" objects="1" scenarios="1"/>
  <mergeCells count="23">
    <mergeCell ref="P70:T70"/>
    <mergeCell ref="E17:G17"/>
    <mergeCell ref="E18:G18"/>
    <mergeCell ref="E19:G19"/>
    <mergeCell ref="E20:G20"/>
    <mergeCell ref="B10:D10"/>
    <mergeCell ref="E10:G10"/>
    <mergeCell ref="H62:J62"/>
    <mergeCell ref="H61:L61"/>
    <mergeCell ref="H24:H25"/>
    <mergeCell ref="I24:J24"/>
    <mergeCell ref="K24:K25"/>
    <mergeCell ref="B17:D17"/>
    <mergeCell ref="E24:G24"/>
    <mergeCell ref="H71:I71"/>
    <mergeCell ref="B70:F70"/>
    <mergeCell ref="H70:L70"/>
    <mergeCell ref="B71:C71"/>
    <mergeCell ref="E11:G11"/>
    <mergeCell ref="E12:G12"/>
    <mergeCell ref="E13:G13"/>
    <mergeCell ref="B62:E62"/>
    <mergeCell ref="B24:D25"/>
  </mergeCells>
  <phoneticPr fontId="3" type="noConversion"/>
  <pageMargins left="0.74803149606299213" right="0.74803149606299213" top="0.98425196850393704" bottom="0.98425196850393704" header="0.51181102362204722" footer="0.51181102362204722"/>
  <pageSetup paperSize="9"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304" r:id="rId4" name="Drop Down 16">
              <controlPr defaultSize="0" autoLine="0" autoPict="0">
                <anchor moveWithCells="1">
                  <from>
                    <xdr:col>3</xdr:col>
                    <xdr:colOff>0</xdr:colOff>
                    <xdr:row>5</xdr:row>
                    <xdr:rowOff>152400</xdr:rowOff>
                  </from>
                  <to>
                    <xdr:col>6</xdr:col>
                    <xdr:colOff>323850</xdr:colOff>
                    <xdr:row>7</xdr:row>
                    <xdr:rowOff>0</xdr:rowOff>
                  </to>
                </anchor>
              </controlPr>
            </control>
          </mc:Choice>
        </mc:AlternateContent>
        <mc:AlternateContent xmlns:mc="http://schemas.openxmlformats.org/markup-compatibility/2006">
          <mc:Choice Requires="x14">
            <control shapeId="12310" r:id="rId5" name="Drop Down 22">
              <controlPr defaultSize="0" autoLine="0" autoPict="0">
                <anchor moveWithCells="1">
                  <from>
                    <xdr:col>1</xdr:col>
                    <xdr:colOff>0</xdr:colOff>
                    <xdr:row>10</xdr:row>
                    <xdr:rowOff>9525</xdr:rowOff>
                  </from>
                  <to>
                    <xdr:col>4</xdr:col>
                    <xdr:colOff>19050</xdr:colOff>
                    <xdr:row>11</xdr:row>
                    <xdr:rowOff>9525</xdr:rowOff>
                  </to>
                </anchor>
              </controlPr>
            </control>
          </mc:Choice>
        </mc:AlternateContent>
        <mc:AlternateContent xmlns:mc="http://schemas.openxmlformats.org/markup-compatibility/2006">
          <mc:Choice Requires="x14">
            <control shapeId="12311" r:id="rId6" name="Drop Down 23">
              <controlPr defaultSize="0" autoLine="0" autoPict="0">
                <anchor moveWithCells="1">
                  <from>
                    <xdr:col>1</xdr:col>
                    <xdr:colOff>0</xdr:colOff>
                    <xdr:row>11</xdr:row>
                    <xdr:rowOff>0</xdr:rowOff>
                  </from>
                  <to>
                    <xdr:col>4</xdr:col>
                    <xdr:colOff>9525</xdr:colOff>
                    <xdr:row>12</xdr:row>
                    <xdr:rowOff>0</xdr:rowOff>
                  </to>
                </anchor>
              </controlPr>
            </control>
          </mc:Choice>
        </mc:AlternateContent>
        <mc:AlternateContent xmlns:mc="http://schemas.openxmlformats.org/markup-compatibility/2006">
          <mc:Choice Requires="x14">
            <control shapeId="12312" r:id="rId7" name="Drop Down 24">
              <controlPr defaultSize="0" autoLine="0" autoPict="0">
                <anchor moveWithCells="1">
                  <from>
                    <xdr:col>0</xdr:col>
                    <xdr:colOff>333375</xdr:colOff>
                    <xdr:row>11</xdr:row>
                    <xdr:rowOff>190500</xdr:rowOff>
                  </from>
                  <to>
                    <xdr:col>4</xdr:col>
                    <xdr:colOff>9525</xdr:colOff>
                    <xdr:row>13</xdr:row>
                    <xdr:rowOff>0</xdr:rowOff>
                  </to>
                </anchor>
              </controlPr>
            </control>
          </mc:Choice>
        </mc:AlternateContent>
        <mc:AlternateContent xmlns:mc="http://schemas.openxmlformats.org/markup-compatibility/2006">
          <mc:Choice Requires="x14">
            <control shapeId="12313" r:id="rId8" name="Drop Down 25">
              <controlPr defaultSize="0" autoLine="0" autoPict="0">
                <anchor moveWithCells="1">
                  <from>
                    <xdr:col>1</xdr:col>
                    <xdr:colOff>0</xdr:colOff>
                    <xdr:row>17</xdr:row>
                    <xdr:rowOff>9525</xdr:rowOff>
                  </from>
                  <to>
                    <xdr:col>4</xdr:col>
                    <xdr:colOff>19050</xdr:colOff>
                    <xdr:row>18</xdr:row>
                    <xdr:rowOff>19050</xdr:rowOff>
                  </to>
                </anchor>
              </controlPr>
            </control>
          </mc:Choice>
        </mc:AlternateContent>
        <mc:AlternateContent xmlns:mc="http://schemas.openxmlformats.org/markup-compatibility/2006">
          <mc:Choice Requires="x14">
            <control shapeId="12314" r:id="rId9" name="Drop Down 26">
              <controlPr defaultSize="0" autoLine="0" autoPict="0">
                <anchor moveWithCells="1">
                  <from>
                    <xdr:col>1</xdr:col>
                    <xdr:colOff>0</xdr:colOff>
                    <xdr:row>18</xdr:row>
                    <xdr:rowOff>0</xdr:rowOff>
                  </from>
                  <to>
                    <xdr:col>4</xdr:col>
                    <xdr:colOff>9525</xdr:colOff>
                    <xdr:row>19</xdr:row>
                    <xdr:rowOff>9525</xdr:rowOff>
                  </to>
                </anchor>
              </controlPr>
            </control>
          </mc:Choice>
        </mc:AlternateContent>
        <mc:AlternateContent xmlns:mc="http://schemas.openxmlformats.org/markup-compatibility/2006">
          <mc:Choice Requires="x14">
            <control shapeId="12315" r:id="rId10" name="Drop Down 27">
              <controlPr defaultSize="0" autoLine="0" autoPict="0">
                <anchor moveWithCells="1">
                  <from>
                    <xdr:col>0</xdr:col>
                    <xdr:colOff>333375</xdr:colOff>
                    <xdr:row>19</xdr:row>
                    <xdr:rowOff>0</xdr:rowOff>
                  </from>
                  <to>
                    <xdr:col>4</xdr:col>
                    <xdr:colOff>9525</xdr:colOff>
                    <xdr:row>20</xdr:row>
                    <xdr:rowOff>19050</xdr:rowOff>
                  </to>
                </anchor>
              </controlPr>
            </control>
          </mc:Choice>
        </mc:AlternateContent>
        <mc:AlternateContent xmlns:mc="http://schemas.openxmlformats.org/markup-compatibility/2006">
          <mc:Choice Requires="x14">
            <control shapeId="12316" r:id="rId11" name="Drop Down 28">
              <controlPr defaultSize="0" autoLine="0" autoPict="0">
                <anchor moveWithCells="1">
                  <from>
                    <xdr:col>1</xdr:col>
                    <xdr:colOff>9525</xdr:colOff>
                    <xdr:row>24</xdr:row>
                    <xdr:rowOff>152400</xdr:rowOff>
                  </from>
                  <to>
                    <xdr:col>4</xdr:col>
                    <xdr:colOff>28575</xdr:colOff>
                    <xdr:row>26</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AD263"/>
  <sheetViews>
    <sheetView zoomScale="75" zoomScaleNormal="85" workbookViewId="0">
      <selection activeCell="H20" sqref="H20"/>
    </sheetView>
  </sheetViews>
  <sheetFormatPr defaultRowHeight="14.25" x14ac:dyDescent="0.2"/>
  <cols>
    <col min="1" max="1" width="4.5703125" style="173" customWidth="1"/>
    <col min="2" max="2" width="12.7109375" style="32" customWidth="1"/>
    <col min="3" max="3" width="11.85546875" style="32" customWidth="1"/>
    <col min="4" max="4" width="12.140625" style="32" customWidth="1"/>
    <col min="5" max="5" width="11.85546875" style="32" customWidth="1"/>
    <col min="6" max="6" width="12" style="32" customWidth="1"/>
    <col min="7" max="8" width="12.140625" style="32" customWidth="1"/>
    <col min="9" max="9" width="11" style="32" customWidth="1"/>
    <col min="10" max="10" width="11.5703125" style="32" customWidth="1"/>
    <col min="11" max="11" width="9.7109375" style="32" customWidth="1"/>
    <col min="12" max="12" width="11.28515625" style="32" customWidth="1"/>
    <col min="13" max="13" width="10" style="32" customWidth="1"/>
    <col min="14" max="14" width="18.140625" style="32" customWidth="1"/>
    <col min="15" max="15" width="9.7109375" style="32" customWidth="1"/>
    <col min="16" max="16" width="11.42578125" style="32" customWidth="1"/>
    <col min="17" max="17" width="3.5703125" style="32" customWidth="1"/>
    <col min="18" max="18" width="11.140625" style="32" customWidth="1"/>
    <col min="19" max="19" width="10.28515625" style="32" bestFit="1" customWidth="1"/>
    <col min="20" max="20" width="9.42578125" style="32" bestFit="1" customWidth="1"/>
    <col min="21" max="22" width="10.28515625" style="32" bestFit="1" customWidth="1"/>
    <col min="23" max="23" width="11.140625" style="32" customWidth="1"/>
    <col min="24" max="27" width="9.140625" style="32"/>
    <col min="28" max="28" width="11.140625" style="32" hidden="1" customWidth="1"/>
    <col min="29" max="16384" width="9.140625" style="32"/>
  </cols>
  <sheetData>
    <row r="1" spans="1:28" ht="15.75" customHeight="1" x14ac:dyDescent="0.2">
      <c r="A1" s="294" t="s">
        <v>424</v>
      </c>
      <c r="C1" s="177"/>
      <c r="D1" s="177"/>
      <c r="E1" s="177"/>
      <c r="F1" s="177"/>
      <c r="G1" s="177"/>
      <c r="H1" s="177"/>
      <c r="I1" s="177"/>
      <c r="J1" s="177"/>
      <c r="K1" s="177"/>
      <c r="L1" s="177"/>
      <c r="M1" s="177"/>
      <c r="N1" s="177"/>
      <c r="O1" s="36"/>
      <c r="P1" s="177"/>
      <c r="S1" s="36"/>
      <c r="T1" s="36"/>
      <c r="U1" s="36"/>
      <c r="V1" s="36"/>
      <c r="W1" s="36"/>
      <c r="X1" s="36"/>
      <c r="Y1" s="36"/>
      <c r="Z1" s="36"/>
    </row>
    <row r="2" spans="1:28" ht="15.75" customHeight="1" x14ac:dyDescent="0.2">
      <c r="A2" s="246"/>
      <c r="B2" s="175"/>
      <c r="C2" s="175"/>
      <c r="D2" s="175"/>
      <c r="E2" s="175"/>
      <c r="F2" s="175"/>
      <c r="G2" s="175"/>
      <c r="H2" s="175"/>
      <c r="I2" s="175"/>
      <c r="J2" s="175"/>
      <c r="K2" s="175"/>
      <c r="L2" s="175"/>
      <c r="M2" s="175"/>
      <c r="N2" s="175"/>
      <c r="O2" s="179"/>
      <c r="P2" s="175"/>
      <c r="R2" s="36"/>
      <c r="S2" s="36"/>
      <c r="T2" s="36"/>
      <c r="U2" s="36"/>
      <c r="V2" s="36"/>
      <c r="W2" s="36"/>
      <c r="X2" s="36"/>
      <c r="Y2" s="36"/>
      <c r="Z2" s="36"/>
    </row>
    <row r="3" spans="1:28" ht="15.75" customHeight="1" x14ac:dyDescent="0.25">
      <c r="A3" s="172"/>
      <c r="B3" s="62"/>
      <c r="C3" s="62"/>
      <c r="D3" s="62"/>
      <c r="E3" s="62"/>
      <c r="F3" s="62"/>
      <c r="G3" s="62"/>
      <c r="H3" s="62"/>
      <c r="O3" s="71"/>
      <c r="R3" s="36"/>
      <c r="S3" s="36"/>
      <c r="T3" s="36"/>
      <c r="U3" s="36"/>
      <c r="V3" s="36"/>
      <c r="W3" s="36"/>
      <c r="X3" s="36"/>
      <c r="Y3" s="36"/>
      <c r="Z3" s="36"/>
    </row>
    <row r="4" spans="1:28" ht="15.75" customHeight="1" x14ac:dyDescent="0.25">
      <c r="A4" s="172"/>
      <c r="B4" s="62"/>
      <c r="C4" s="62"/>
      <c r="D4" s="62"/>
      <c r="E4" s="62"/>
      <c r="F4" s="62"/>
      <c r="G4" s="62"/>
      <c r="H4" s="62"/>
      <c r="O4" s="71"/>
      <c r="R4" s="36"/>
      <c r="S4" s="36"/>
      <c r="T4" s="36"/>
      <c r="U4" s="36"/>
      <c r="V4" s="36"/>
      <c r="W4" s="36"/>
      <c r="X4" s="36"/>
      <c r="Y4" s="36"/>
      <c r="Z4" s="36"/>
    </row>
    <row r="5" spans="1:28" ht="15.75" customHeight="1" x14ac:dyDescent="0.25">
      <c r="A5" s="172"/>
      <c r="B5" s="62"/>
      <c r="C5" s="504" t="str">
        <f>IF(AND(OR(F12=$C$262,F13=$C$262,F14=$C$262,F15=$C$262,F16=$C$262),NOT(OR(F12=$C$263,F13=$C$263,F14=$C$263,F15=$C$263,F16=$C$263))),$C$259,IF(AND(NOT(OR(F12=$C$262,F13=$C$262,F14=$C$262,F15=$C$262,F16=$C$262)),OR(F12=$C$263,F13=$C$263,F14=$C$263,F15=$C$263,F16=$C$263)),$C$259,""))</f>
        <v/>
      </c>
      <c r="D5" s="504"/>
      <c r="E5" s="504"/>
      <c r="F5" s="504"/>
      <c r="G5" s="504"/>
      <c r="H5" s="504"/>
      <c r="I5" s="504"/>
      <c r="J5" s="504"/>
      <c r="K5" s="504"/>
      <c r="L5" s="504"/>
      <c r="M5" s="504"/>
      <c r="N5" s="504"/>
      <c r="O5" s="504"/>
      <c r="P5" s="504"/>
      <c r="Q5" s="353"/>
      <c r="R5" s="353"/>
      <c r="S5" s="353"/>
      <c r="T5" s="36"/>
      <c r="U5" s="36"/>
      <c r="V5" s="36"/>
      <c r="W5" s="36"/>
      <c r="X5" s="36"/>
      <c r="Y5" s="36"/>
      <c r="Z5" s="36"/>
    </row>
    <row r="6" spans="1:28" ht="15.75" customHeight="1" x14ac:dyDescent="0.2">
      <c r="C6" s="504"/>
      <c r="D6" s="504"/>
      <c r="E6" s="504"/>
      <c r="F6" s="504"/>
      <c r="G6" s="504"/>
      <c r="H6" s="504"/>
      <c r="I6" s="504"/>
      <c r="J6" s="504"/>
      <c r="K6" s="504"/>
      <c r="L6" s="504"/>
      <c r="M6" s="504"/>
      <c r="N6" s="504"/>
      <c r="O6" s="504"/>
      <c r="P6" s="504"/>
      <c r="Q6" s="353"/>
      <c r="R6" s="353"/>
      <c r="S6" s="353"/>
    </row>
    <row r="7" spans="1:28" ht="15.75" customHeight="1" x14ac:dyDescent="0.2">
      <c r="A7" s="365" t="s">
        <v>135</v>
      </c>
      <c r="B7" s="56" t="s">
        <v>45</v>
      </c>
      <c r="C7" s="504"/>
      <c r="D7" s="504"/>
      <c r="E7" s="504"/>
      <c r="F7" s="504"/>
      <c r="G7" s="504"/>
      <c r="H7" s="504"/>
      <c r="I7" s="504"/>
      <c r="J7" s="504"/>
      <c r="K7" s="504"/>
      <c r="L7" s="504"/>
      <c r="M7" s="504"/>
      <c r="N7" s="504"/>
      <c r="O7" s="504"/>
      <c r="P7" s="504"/>
      <c r="Q7" s="353"/>
      <c r="R7" s="353"/>
      <c r="S7" s="353"/>
    </row>
    <row r="8" spans="1:28" ht="15.75" customHeight="1" x14ac:dyDescent="0.2">
      <c r="A8" s="365" t="s">
        <v>434</v>
      </c>
      <c r="B8" s="56" t="s">
        <v>404</v>
      </c>
    </row>
    <row r="9" spans="1:28" ht="15.75" customHeight="1" x14ac:dyDescent="0.2">
      <c r="A9" s="365"/>
      <c r="B9" s="176" t="s">
        <v>408</v>
      </c>
    </row>
    <row r="10" spans="1:28" ht="26.25" customHeight="1" x14ac:dyDescent="0.2">
      <c r="A10" s="365"/>
      <c r="B10" s="505" t="str">
        <f>+B119</f>
        <v>City Plan definition (QPP definition)</v>
      </c>
      <c r="C10" s="506"/>
      <c r="D10" s="506"/>
      <c r="E10" s="507"/>
      <c r="F10" s="505" t="s">
        <v>332</v>
      </c>
      <c r="G10" s="506"/>
      <c r="H10" s="507"/>
      <c r="I10" s="515" t="str">
        <f>+E227</f>
        <v>Water, sewer, transport, parks</v>
      </c>
      <c r="J10" s="516"/>
      <c r="K10" s="516"/>
      <c r="L10" s="517"/>
      <c r="M10" s="515" t="s">
        <v>336</v>
      </c>
      <c r="N10" s="516"/>
      <c r="O10" s="516"/>
      <c r="P10" s="517"/>
    </row>
    <row r="11" spans="1:28" ht="42" customHeight="1" x14ac:dyDescent="0.2">
      <c r="A11" s="365"/>
      <c r="B11" s="508"/>
      <c r="C11" s="509"/>
      <c r="D11" s="509"/>
      <c r="E11" s="510"/>
      <c r="F11" s="508"/>
      <c r="G11" s="509"/>
      <c r="H11" s="510"/>
      <c r="I11" s="226" t="s">
        <v>125</v>
      </c>
      <c r="J11" s="226" t="s">
        <v>124</v>
      </c>
      <c r="K11" s="226" t="s">
        <v>120</v>
      </c>
      <c r="L11" s="226" t="s">
        <v>343</v>
      </c>
      <c r="M11" s="226" t="s">
        <v>44</v>
      </c>
      <c r="N11" s="226" t="s">
        <v>431</v>
      </c>
      <c r="O11" s="226" t="s">
        <v>432</v>
      </c>
      <c r="P11" s="226" t="s">
        <v>343</v>
      </c>
      <c r="AB11" s="57"/>
    </row>
    <row r="12" spans="1:28" ht="15.75" customHeight="1" x14ac:dyDescent="0.2">
      <c r="A12" s="365"/>
      <c r="B12" s="88"/>
      <c r="C12" s="181"/>
      <c r="D12" s="181"/>
      <c r="E12" s="181"/>
      <c r="F12" s="227">
        <f>+INDEX($I$120:$I$196,$AB12)</f>
        <v>0</v>
      </c>
      <c r="G12" s="228"/>
      <c r="H12" s="231"/>
      <c r="I12" s="232" t="str">
        <f>+IF(AB12=1,"",VLOOKUP($F12,$B$229:$J$243,4))</f>
        <v/>
      </c>
      <c r="J12" s="233"/>
      <c r="K12" s="234" t="str">
        <f>+IF(AB12=1,"",VLOOKUP($F12,$B$229:$J$243,COLUMN($G$228)-COLUMN($A$228)))</f>
        <v/>
      </c>
      <c r="L12" s="234" t="str">
        <f>+IF(OR(AB12=1,K12="TBA"),"",K12*J12)</f>
        <v/>
      </c>
      <c r="M12" s="235" t="str">
        <f>+IF(AB12=1,"",VLOOKUP($F12,$B$229:$J$243,7))</f>
        <v/>
      </c>
      <c r="N12" s="233"/>
      <c r="O12" s="234" t="str">
        <f>+IF(AB12=1,"",VLOOKUP($F12,$B$229:$K$243,(COLUMN($J$229)-COLUMN($A$229))))</f>
        <v/>
      </c>
      <c r="P12" s="234" t="str">
        <f>+IF(OR(AB12=1,O12="TBA"),"",O12*N12)</f>
        <v/>
      </c>
      <c r="X12" s="32" t="str">
        <f>+IF(F12=B111,"Transport charge only applies to High Impact Rural uses","")</f>
        <v/>
      </c>
      <c r="AB12" s="57">
        <v>1</v>
      </c>
    </row>
    <row r="13" spans="1:28" ht="15.75" customHeight="1" x14ac:dyDescent="0.2">
      <c r="A13" s="365"/>
      <c r="B13" s="111"/>
      <c r="C13" s="181"/>
      <c r="D13" s="181"/>
      <c r="E13" s="181"/>
      <c r="F13" s="227">
        <f>+INDEX($I$120:$I$196,$AB13)</f>
        <v>0</v>
      </c>
      <c r="G13" s="228"/>
      <c r="H13" s="231"/>
      <c r="I13" s="232" t="str">
        <f>+IF(AB13=1,"",VLOOKUP($F13,$B$229:$J$243,4))</f>
        <v/>
      </c>
      <c r="J13" s="233"/>
      <c r="K13" s="234" t="str">
        <f>+IF(AB13=1,"",VLOOKUP($F13,$B$229:$J$243,COLUMN($G$228)-COLUMN($A$228)))</f>
        <v/>
      </c>
      <c r="L13" s="234" t="str">
        <f>+IF(OR(AB13=1,K13="TBA"),"",K13*J13)</f>
        <v/>
      </c>
      <c r="M13" s="235" t="str">
        <f>+IF(AB13=1,"",VLOOKUP($F13,$B$229:$J$243,7))</f>
        <v/>
      </c>
      <c r="N13" s="233"/>
      <c r="O13" s="234" t="str">
        <f>+IF(AB13=1,"",VLOOKUP($F13,$B$229:$K$243,(COLUMN($J$229)-COLUMN($A$229))))</f>
        <v/>
      </c>
      <c r="P13" s="234" t="str">
        <f>+IF(OR(AB13=1,O13="TBA"),"",O13*N13)</f>
        <v/>
      </c>
      <c r="AB13" s="57">
        <v>1</v>
      </c>
    </row>
    <row r="14" spans="1:28" ht="15.75" customHeight="1" x14ac:dyDescent="0.2">
      <c r="A14" s="365"/>
      <c r="B14" s="111"/>
      <c r="C14" s="181"/>
      <c r="D14" s="181"/>
      <c r="E14" s="181"/>
      <c r="F14" s="227">
        <f>+INDEX($I$120:$I$196,$AB14)</f>
        <v>0</v>
      </c>
      <c r="G14" s="228"/>
      <c r="H14" s="231"/>
      <c r="I14" s="232" t="str">
        <f>+IF(AB14=1,"",VLOOKUP($F14,$B$229:$J$243,4))</f>
        <v/>
      </c>
      <c r="J14" s="233"/>
      <c r="K14" s="234" t="str">
        <f>+IF(AB14=1,"",VLOOKUP($F14,$B$229:$J$243,COLUMN($G$228)-COLUMN($A$228)))</f>
        <v/>
      </c>
      <c r="L14" s="234" t="str">
        <f>+IF(OR(AB14=1,K14="TBA"),"",K14*J14)</f>
        <v/>
      </c>
      <c r="M14" s="235" t="str">
        <f>+IF(AB14=1,"",VLOOKUP($F14,$B$229:$J$243,7))</f>
        <v/>
      </c>
      <c r="N14" s="233"/>
      <c r="O14" s="234" t="str">
        <f>+IF(AB14=1,"",VLOOKUP($F14,$B$229:$K$243,(COLUMN($J$229)-COLUMN($A$229))))</f>
        <v/>
      </c>
      <c r="P14" s="234" t="str">
        <f>+IF(OR(AB14=1,O14="TBA"),"",O14*N14)</f>
        <v/>
      </c>
      <c r="AB14" s="57">
        <v>1</v>
      </c>
    </row>
    <row r="15" spans="1:28" ht="15.75" customHeight="1" x14ac:dyDescent="0.2">
      <c r="A15" s="365"/>
      <c r="B15" s="111"/>
      <c r="C15" s="181"/>
      <c r="D15" s="181"/>
      <c r="E15" s="181"/>
      <c r="F15" s="227">
        <f>+INDEX($I$120:$I$196,$AB15)</f>
        <v>0</v>
      </c>
      <c r="G15" s="228"/>
      <c r="H15" s="231"/>
      <c r="I15" s="232" t="str">
        <f>+IF(AB15=1,"",VLOOKUP($F15,$B$229:$J$243,4))</f>
        <v/>
      </c>
      <c r="J15" s="233"/>
      <c r="K15" s="234" t="str">
        <f>+IF(AB15=1,"",VLOOKUP($F15,$B$229:$J$243,COLUMN($G$228)-COLUMN($A$228)))</f>
        <v/>
      </c>
      <c r="L15" s="234" t="str">
        <f>+IF(OR(AB15=1,K15="TBA"),"",K15*J15)</f>
        <v/>
      </c>
      <c r="M15" s="235" t="str">
        <f>+IF(AB15=1,"",VLOOKUP($F15,$B$229:$J$243,7))</f>
        <v/>
      </c>
      <c r="N15" s="233"/>
      <c r="O15" s="234" t="str">
        <f>+IF(AB15=1,"",VLOOKUP($F15,$B$229:$K$243,(COLUMN($J$229)-COLUMN($A$229))))</f>
        <v/>
      </c>
      <c r="P15" s="234" t="str">
        <f>+IF(OR(AB15=1,O15="TBA"),"",O15*N15)</f>
        <v/>
      </c>
      <c r="AB15" s="57">
        <v>1</v>
      </c>
    </row>
    <row r="16" spans="1:28" ht="15.75" customHeight="1" x14ac:dyDescent="0.2">
      <c r="A16" s="365"/>
      <c r="B16" s="92"/>
      <c r="C16" s="189"/>
      <c r="D16" s="189"/>
      <c r="E16" s="189"/>
      <c r="F16" s="227">
        <f>+INDEX($I$120:$I$196,$AB16)</f>
        <v>0</v>
      </c>
      <c r="G16" s="228"/>
      <c r="H16" s="231"/>
      <c r="I16" s="232" t="str">
        <f>+IF(AB16=1,"",VLOOKUP($F16,$B$229:$J$243,4))</f>
        <v/>
      </c>
      <c r="J16" s="233"/>
      <c r="K16" s="234" t="str">
        <f>+IF(AB16=1,"",VLOOKUP($F16,$B$229:$J$243,COLUMN($G$228)-COLUMN($A$228)))</f>
        <v/>
      </c>
      <c r="L16" s="234" t="str">
        <f>+IF(OR(AB16=1,K16="TBA"),"",K16*J16)</f>
        <v/>
      </c>
      <c r="M16" s="235" t="str">
        <f>+IF(AB16=1,"",VLOOKUP($F16,$B$229:$J$243,7))</f>
        <v/>
      </c>
      <c r="N16" s="233"/>
      <c r="O16" s="234" t="str">
        <f>+IF(AB16=1,"",VLOOKUP($F16,$B$229:$K$243,(COLUMN($J$229)-COLUMN($A$229))))</f>
        <v/>
      </c>
      <c r="P16" s="234" t="str">
        <f>+IF(OR(AB16=1,O16="TBA"),"",O16*N16)</f>
        <v/>
      </c>
      <c r="AB16" s="57">
        <v>1</v>
      </c>
    </row>
    <row r="17" spans="1:28" ht="15.75" customHeight="1" x14ac:dyDescent="0.2">
      <c r="A17" s="365"/>
      <c r="B17" s="214"/>
      <c r="C17" s="215"/>
      <c r="D17" s="215"/>
      <c r="E17" s="215"/>
      <c r="F17" s="236"/>
      <c r="G17" s="237"/>
      <c r="H17" s="238"/>
      <c r="I17" s="239"/>
      <c r="J17" s="233"/>
      <c r="K17" s="240"/>
      <c r="L17" s="234">
        <f>+IF(AB17=1,"",K17*J17)</f>
        <v>0</v>
      </c>
      <c r="M17" s="239"/>
      <c r="N17" s="233"/>
      <c r="O17" s="241"/>
      <c r="P17" s="234">
        <f>+IF(OR(AF17=1,O17="TBA"),"",O17*N17)</f>
        <v>0</v>
      </c>
      <c r="AB17" s="57"/>
    </row>
    <row r="18" spans="1:28" ht="15.75" customHeight="1" x14ac:dyDescent="0.2">
      <c r="A18" s="365"/>
      <c r="B18" s="39" t="s">
        <v>344</v>
      </c>
      <c r="L18" s="9">
        <f>SUM(L12:L17)</f>
        <v>0</v>
      </c>
      <c r="P18" s="304">
        <f>SUM(P12:P17)</f>
        <v>0</v>
      </c>
      <c r="AB18" s="57"/>
    </row>
    <row r="19" spans="1:28" ht="15.75" customHeight="1" x14ac:dyDescent="0.2">
      <c r="A19" s="365"/>
      <c r="B19" s="353"/>
      <c r="C19" s="353"/>
      <c r="D19" s="353"/>
      <c r="E19" s="353"/>
      <c r="F19" s="353"/>
      <c r="G19" s="353"/>
      <c r="H19" s="353"/>
      <c r="I19" s="353"/>
      <c r="J19" s="353"/>
      <c r="K19" s="353"/>
      <c r="L19" s="353"/>
      <c r="M19" s="353"/>
      <c r="N19" s="353"/>
      <c r="O19" s="353"/>
      <c r="P19" s="353"/>
      <c r="AB19" s="57"/>
    </row>
    <row r="20" spans="1:28" ht="15.75" customHeight="1" x14ac:dyDescent="0.2">
      <c r="A20" s="365"/>
      <c r="B20" s="353"/>
      <c r="C20" s="353"/>
      <c r="D20" s="353"/>
      <c r="E20" s="353"/>
      <c r="F20" s="353"/>
      <c r="G20" s="353"/>
      <c r="H20" s="353"/>
      <c r="I20" s="353"/>
      <c r="J20" s="353"/>
      <c r="K20" s="353"/>
      <c r="L20" s="353"/>
      <c r="M20" s="353"/>
      <c r="N20" s="353"/>
      <c r="O20" s="353"/>
      <c r="P20" s="353"/>
      <c r="AB20" s="57"/>
    </row>
    <row r="21" spans="1:28" ht="15.75" customHeight="1" x14ac:dyDescent="0.2">
      <c r="A21" s="365">
        <v>1.2</v>
      </c>
      <c r="B21" s="56" t="s">
        <v>405</v>
      </c>
      <c r="AB21" s="57"/>
    </row>
    <row r="22" spans="1:28" ht="15.75" customHeight="1" x14ac:dyDescent="0.2">
      <c r="A22" s="365"/>
      <c r="B22" s="176" t="str">
        <f>+B9</f>
        <v>These are 'as of right' uses (vacant land) or the proposed uses (which would exist after the development is carried out), and may require reference to the Queensland Planning Provisions for sub-definition identifcation</v>
      </c>
      <c r="AB22" s="57"/>
    </row>
    <row r="23" spans="1:28" ht="25.5" customHeight="1" x14ac:dyDescent="0.2">
      <c r="A23" s="38"/>
      <c r="B23" s="505" t="str">
        <f>+B10</f>
        <v>City Plan definition (QPP definition)</v>
      </c>
      <c r="C23" s="506"/>
      <c r="D23" s="506"/>
      <c r="E23" s="507"/>
      <c r="F23" s="505" t="s">
        <v>332</v>
      </c>
      <c r="G23" s="506"/>
      <c r="H23" s="507"/>
      <c r="I23" s="515" t="s">
        <v>341</v>
      </c>
      <c r="J23" s="516"/>
      <c r="K23" s="516"/>
      <c r="L23" s="517"/>
      <c r="AB23" s="57"/>
    </row>
    <row r="24" spans="1:28" ht="29.25" customHeight="1" x14ac:dyDescent="0.2">
      <c r="A24" s="247"/>
      <c r="B24" s="508"/>
      <c r="C24" s="509"/>
      <c r="D24" s="509"/>
      <c r="E24" s="510"/>
      <c r="F24" s="508"/>
      <c r="G24" s="509"/>
      <c r="H24" s="510"/>
      <c r="I24" s="226" t="s">
        <v>125</v>
      </c>
      <c r="J24" s="226" t="s">
        <v>124</v>
      </c>
      <c r="K24" s="226" t="s">
        <v>120</v>
      </c>
      <c r="L24" s="226" t="s">
        <v>343</v>
      </c>
      <c r="AB24" s="57"/>
    </row>
    <row r="25" spans="1:28" ht="15.75" customHeight="1" x14ac:dyDescent="0.2">
      <c r="A25" s="247"/>
      <c r="B25" s="88"/>
      <c r="C25" s="181"/>
      <c r="D25" s="181"/>
      <c r="E25" s="181"/>
      <c r="F25" s="227">
        <f>+INDEX($I$201:$I$223,$AB25)</f>
        <v>0</v>
      </c>
      <c r="G25" s="228"/>
      <c r="H25" s="231"/>
      <c r="I25" s="242" t="str">
        <f>+IF(AB25=1,"",VLOOKUP($F25,$B$249:$G$254,4))</f>
        <v/>
      </c>
      <c r="J25" s="243"/>
      <c r="K25" s="244" t="str">
        <f>+IF(AB25=1,"",VLOOKUP($F25,$B$249:$H$254,COLUMN($G$248)-COLUMN($A$248)))</f>
        <v/>
      </c>
      <c r="L25" s="234" t="str">
        <f>+IF(OR(AB25=1,K25="TBA"),"",K25*J25)</f>
        <v/>
      </c>
      <c r="AB25" s="57">
        <v>1</v>
      </c>
    </row>
    <row r="26" spans="1:28" ht="15.75" customHeight="1" x14ac:dyDescent="0.2">
      <c r="A26" s="247"/>
      <c r="B26" s="111"/>
      <c r="C26" s="181"/>
      <c r="D26" s="181"/>
      <c r="E26" s="181"/>
      <c r="F26" s="227">
        <f>+INDEX($I$201:$I$223,$AB26)</f>
        <v>0</v>
      </c>
      <c r="G26" s="228"/>
      <c r="H26" s="231"/>
      <c r="I26" s="242" t="str">
        <f>+IF(AB26=1,"",VLOOKUP($F26,$B$249:$G$254,4))</f>
        <v/>
      </c>
      <c r="J26" s="243"/>
      <c r="K26" s="244" t="str">
        <f>+IF(AB26=1,"",VLOOKUP($F26,$B$249:$H$254,COLUMN($G$248)-COLUMN($A$248)))</f>
        <v/>
      </c>
      <c r="L26" s="234" t="str">
        <f>+IF(OR(AB26=1,K26="TBA"),"",K26*J26)</f>
        <v/>
      </c>
      <c r="AB26" s="57">
        <v>1</v>
      </c>
    </row>
    <row r="27" spans="1:28" ht="15.75" customHeight="1" x14ac:dyDescent="0.2">
      <c r="A27" s="247"/>
      <c r="B27" s="111"/>
      <c r="C27" s="181"/>
      <c r="D27" s="181"/>
      <c r="E27" s="181"/>
      <c r="F27" s="227">
        <f>+INDEX($I$201:$I$223,$AB27)</f>
        <v>0</v>
      </c>
      <c r="G27" s="228"/>
      <c r="H27" s="231"/>
      <c r="I27" s="242" t="str">
        <f>+IF(AB27=1,"",VLOOKUP($F27,$B$249:$G$254,4))</f>
        <v/>
      </c>
      <c r="J27" s="243"/>
      <c r="K27" s="244" t="str">
        <f>+IF(AB27=1,"",VLOOKUP($F27,$B$249:$H$254,COLUMN($G$248)-COLUMN($A$248)))</f>
        <v/>
      </c>
      <c r="L27" s="234" t="str">
        <f>+IF(OR(AB27=1,K27="TBA"),"",K27*J27)</f>
        <v/>
      </c>
      <c r="AB27" s="57">
        <v>1</v>
      </c>
    </row>
    <row r="28" spans="1:28" ht="15.75" customHeight="1" x14ac:dyDescent="0.2">
      <c r="A28" s="247"/>
      <c r="B28" s="111"/>
      <c r="C28" s="181"/>
      <c r="D28" s="181"/>
      <c r="E28" s="181"/>
      <c r="F28" s="227">
        <f>+INDEX($I$201:$I$223,$AB28)</f>
        <v>0</v>
      </c>
      <c r="G28" s="228"/>
      <c r="H28" s="231"/>
      <c r="I28" s="242" t="str">
        <f>+IF(AB28=1,"",VLOOKUP($F28,$B$249:$G$254,4))</f>
        <v/>
      </c>
      <c r="J28" s="243"/>
      <c r="K28" s="244" t="str">
        <f>+IF(AB28=1,"",VLOOKUP($F28,$B$249:$H$254,COLUMN($G$248)-COLUMN($A$248)))</f>
        <v/>
      </c>
      <c r="L28" s="234" t="str">
        <f>+IF(OR(AB28=1,K28="TBA"),"",K28*J28)</f>
        <v/>
      </c>
      <c r="AB28" s="57">
        <v>1</v>
      </c>
    </row>
    <row r="29" spans="1:28" ht="15.75" customHeight="1" x14ac:dyDescent="0.2">
      <c r="B29" s="92"/>
      <c r="C29" s="181"/>
      <c r="D29" s="181"/>
      <c r="E29" s="181"/>
      <c r="F29" s="227">
        <f>+INDEX($I$201:$I$223,$AB29)</f>
        <v>0</v>
      </c>
      <c r="G29" s="228"/>
      <c r="H29" s="231"/>
      <c r="I29" s="242" t="str">
        <f>+IF(AB29=1,"",VLOOKUP($F29,$B$249:$G$254,4))</f>
        <v/>
      </c>
      <c r="J29" s="243"/>
      <c r="K29" s="244" t="str">
        <f>+IF(AB29=1,"",VLOOKUP($F29,$B$249:$H$254,COLUMN($G$248)-COLUMN($A$248)))</f>
        <v/>
      </c>
      <c r="L29" s="234" t="str">
        <f>+IF(OR(AB29=1,K29="TBA"),"",K29*J29)</f>
        <v/>
      </c>
      <c r="AB29" s="57">
        <v>1</v>
      </c>
    </row>
    <row r="30" spans="1:28" ht="15.75" customHeight="1" x14ac:dyDescent="0.2">
      <c r="B30" s="214"/>
      <c r="C30" s="215"/>
      <c r="D30" s="215"/>
      <c r="E30" s="215"/>
      <c r="F30" s="236"/>
      <c r="G30" s="237"/>
      <c r="H30" s="245"/>
      <c r="I30" s="239"/>
      <c r="J30" s="243"/>
      <c r="K30" s="240"/>
      <c r="L30" s="234">
        <f>+IF(AB30=1,"",K30*J30)</f>
        <v>0</v>
      </c>
      <c r="AB30" s="57"/>
    </row>
    <row r="31" spans="1:28" ht="15.75" customHeight="1" x14ac:dyDescent="0.2">
      <c r="A31" s="247"/>
      <c r="B31" s="39" t="s">
        <v>344</v>
      </c>
      <c r="L31" s="9">
        <f>SUM(L25:L30)</f>
        <v>0</v>
      </c>
      <c r="AB31" s="57"/>
    </row>
    <row r="32" spans="1:28" ht="15.75" customHeight="1" x14ac:dyDescent="0.2">
      <c r="A32" s="247"/>
      <c r="B32" s="39"/>
      <c r="S32" s="67"/>
      <c r="T32" s="67"/>
      <c r="U32" s="67"/>
      <c r="V32" s="67"/>
      <c r="W32" s="67"/>
      <c r="AB32" s="57"/>
    </row>
    <row r="33" spans="1:28" ht="15.75" customHeight="1" x14ac:dyDescent="0.2">
      <c r="A33" s="247">
        <v>1.3</v>
      </c>
      <c r="B33" s="56" t="s">
        <v>435</v>
      </c>
      <c r="AB33" s="57"/>
    </row>
    <row r="34" spans="1:28" ht="15.75" customHeight="1" x14ac:dyDescent="0.2">
      <c r="A34" s="247"/>
      <c r="B34" s="102">
        <f>+P18+L18+L31</f>
        <v>0</v>
      </c>
      <c r="AB34" s="57"/>
    </row>
    <row r="35" spans="1:28" ht="15.75" customHeight="1" x14ac:dyDescent="0.2">
      <c r="A35" s="247"/>
      <c r="AB35" s="57"/>
    </row>
    <row r="36" spans="1:28" ht="15.75" customHeight="1" x14ac:dyDescent="0.2">
      <c r="A36" s="365" t="s">
        <v>128</v>
      </c>
      <c r="B36" s="56" t="s">
        <v>46</v>
      </c>
      <c r="AB36" s="57"/>
    </row>
    <row r="37" spans="1:28" ht="15.75" customHeight="1" x14ac:dyDescent="0.2">
      <c r="A37" s="247">
        <v>2.1</v>
      </c>
      <c r="B37" s="56" t="s">
        <v>406</v>
      </c>
      <c r="AB37" s="57"/>
    </row>
    <row r="38" spans="1:28" ht="15.75" customHeight="1" x14ac:dyDescent="0.2">
      <c r="A38" s="247"/>
      <c r="B38" s="176" t="s">
        <v>409</v>
      </c>
      <c r="AB38" s="57"/>
    </row>
    <row r="39" spans="1:28" ht="26.25" customHeight="1" x14ac:dyDescent="0.2">
      <c r="A39" s="247"/>
      <c r="B39" s="505" t="str">
        <f>+B10</f>
        <v>City Plan definition (QPP definition)</v>
      </c>
      <c r="C39" s="506"/>
      <c r="D39" s="506"/>
      <c r="E39" s="507"/>
      <c r="F39" s="505" t="s">
        <v>332</v>
      </c>
      <c r="G39" s="506"/>
      <c r="H39" s="507"/>
      <c r="I39" s="515" t="str">
        <f>+I10</f>
        <v>Water, sewer, transport, parks</v>
      </c>
      <c r="J39" s="516"/>
      <c r="K39" s="516"/>
      <c r="L39" s="517"/>
      <c r="M39" s="515" t="s">
        <v>336</v>
      </c>
      <c r="N39" s="516"/>
      <c r="O39" s="516"/>
      <c r="P39" s="517"/>
      <c r="AB39" s="57"/>
    </row>
    <row r="40" spans="1:28" ht="42" customHeight="1" x14ac:dyDescent="0.2">
      <c r="A40" s="247"/>
      <c r="B40" s="508"/>
      <c r="C40" s="509"/>
      <c r="D40" s="509"/>
      <c r="E40" s="510"/>
      <c r="F40" s="508"/>
      <c r="G40" s="509"/>
      <c r="H40" s="510"/>
      <c r="I40" s="226" t="s">
        <v>125</v>
      </c>
      <c r="J40" s="226" t="s">
        <v>124</v>
      </c>
      <c r="K40" s="226" t="s">
        <v>120</v>
      </c>
      <c r="L40" s="226" t="s">
        <v>343</v>
      </c>
      <c r="M40" s="226" t="s">
        <v>44</v>
      </c>
      <c r="N40" s="226" t="s">
        <v>431</v>
      </c>
      <c r="O40" s="226" t="s">
        <v>432</v>
      </c>
      <c r="P40" s="226" t="s">
        <v>343</v>
      </c>
      <c r="AB40" s="57"/>
    </row>
    <row r="41" spans="1:28" ht="15.75" customHeight="1" x14ac:dyDescent="0.2">
      <c r="A41" s="247"/>
      <c r="B41" s="88"/>
      <c r="C41" s="181"/>
      <c r="D41" s="181"/>
      <c r="E41" s="181"/>
      <c r="F41" s="211">
        <f>+INDEX($I$120:$I$196,$AB41)</f>
        <v>0</v>
      </c>
      <c r="G41" s="229"/>
      <c r="H41" s="14"/>
      <c r="I41" s="183" t="str">
        <f>+IF(AB41=1,"",VLOOKUP($F41,$B$229:$J$243,4))</f>
        <v/>
      </c>
      <c r="J41" s="219"/>
      <c r="K41" s="234" t="str">
        <f>+IF(AB41=1,"",VLOOKUP($F41,$B$229:$J$243,COLUMN($G$228)-COLUMN($A$228)))</f>
        <v/>
      </c>
      <c r="L41" s="187" t="str">
        <f>+IF(OR(AB41=1,K41="TBA"),"",K41*J41)</f>
        <v/>
      </c>
      <c r="M41" s="186" t="str">
        <f>+IF(AB41=1,"",VLOOKUP($F41,$B$229:$J$243,7))</f>
        <v/>
      </c>
      <c r="N41" s="219"/>
      <c r="O41" s="234" t="str">
        <f>+IF(AB41=1,"",VLOOKUP($F41,$B$229:$K$243,(COLUMN($J$229)-COLUMN($A$229))))</f>
        <v/>
      </c>
      <c r="P41" s="187" t="str">
        <f>+IF(OR(AB41=1,O41="TBA"),"",O41*N41)</f>
        <v/>
      </c>
      <c r="X41" s="32" t="str">
        <f>+IF(F41=B167,"Transport charge only applies to High Impact Rural uses","")</f>
        <v/>
      </c>
      <c r="AB41" s="57">
        <v>1</v>
      </c>
    </row>
    <row r="42" spans="1:28" ht="15.75" customHeight="1" x14ac:dyDescent="0.2">
      <c r="A42" s="247"/>
      <c r="B42" s="111"/>
      <c r="C42" s="181"/>
      <c r="D42" s="181"/>
      <c r="E42" s="181"/>
      <c r="F42" s="211">
        <f>+INDEX($I$120:$I$196,$AB42)</f>
        <v>0</v>
      </c>
      <c r="G42" s="229"/>
      <c r="H42" s="14"/>
      <c r="I42" s="183" t="str">
        <f>+IF(AB42=1,"",VLOOKUP($F42,$B$229:$J$243,4))</f>
        <v/>
      </c>
      <c r="J42" s="219"/>
      <c r="K42" s="234" t="str">
        <f>+IF(AB42=1,"",VLOOKUP($F42,$B$229:$J$243,COLUMN($G$228)-COLUMN($A$228)))</f>
        <v/>
      </c>
      <c r="L42" s="187" t="str">
        <f>+IF(OR(AB42=1,K42="TBA"),"",K42*J42)</f>
        <v/>
      </c>
      <c r="M42" s="186" t="str">
        <f>+IF(AB42=1,"",VLOOKUP($F42,$B$229:$J$243,7))</f>
        <v/>
      </c>
      <c r="N42" s="219"/>
      <c r="O42" s="234" t="str">
        <f>+IF(AB42=1,"",VLOOKUP($F42,$B$229:$K$243,(COLUMN($J$229)-COLUMN($A$229))))</f>
        <v/>
      </c>
      <c r="P42" s="187" t="str">
        <f>+IF(OR(AB42=1,O42="TBA"),"",O42*N42)</f>
        <v/>
      </c>
      <c r="AB42" s="57">
        <v>1</v>
      </c>
    </row>
    <row r="43" spans="1:28" ht="15.75" customHeight="1" x14ac:dyDescent="0.2">
      <c r="A43" s="247"/>
      <c r="B43" s="111"/>
      <c r="C43" s="181"/>
      <c r="D43" s="181"/>
      <c r="E43" s="181"/>
      <c r="F43" s="211">
        <f>+INDEX($I$120:$I$196,$AB43)</f>
        <v>0</v>
      </c>
      <c r="G43" s="229"/>
      <c r="H43" s="14"/>
      <c r="I43" s="183" t="str">
        <f>+IF(AB43=1,"",VLOOKUP($F43,$B$229:$J$243,4))</f>
        <v/>
      </c>
      <c r="J43" s="219"/>
      <c r="K43" s="234" t="str">
        <f>+IF(AB43=1,"",VLOOKUP($F43,$B$229:$J$243,COLUMN($G$228)-COLUMN($A$228)))</f>
        <v/>
      </c>
      <c r="L43" s="187" t="str">
        <f>+IF(OR(AB43=1,K43="TBA"),"",K43*J43)</f>
        <v/>
      </c>
      <c r="M43" s="186" t="str">
        <f>+IF(AB43=1,"",VLOOKUP($F43,$B$229:$J$243,7))</f>
        <v/>
      </c>
      <c r="N43" s="219"/>
      <c r="O43" s="234" t="str">
        <f>+IF(AB43=1,"",VLOOKUP($F43,$B$229:$K$243,(COLUMN($J$229)-COLUMN($A$229))))</f>
        <v/>
      </c>
      <c r="P43" s="187" t="str">
        <f>+IF(OR(AB43=1,O43="TBA"),"",O43*N43)</f>
        <v/>
      </c>
      <c r="AB43" s="57">
        <v>1</v>
      </c>
    </row>
    <row r="44" spans="1:28" ht="15.75" customHeight="1" x14ac:dyDescent="0.2">
      <c r="A44" s="247"/>
      <c r="B44" s="111"/>
      <c r="C44" s="181"/>
      <c r="D44" s="181"/>
      <c r="E44" s="181"/>
      <c r="F44" s="211">
        <f>+INDEX($I$120:$I$196,$AB44)</f>
        <v>0</v>
      </c>
      <c r="G44" s="229"/>
      <c r="H44" s="14"/>
      <c r="I44" s="183" t="str">
        <f>+IF(AB44=1,"",VLOOKUP($F44,$B$229:$J$243,4))</f>
        <v/>
      </c>
      <c r="J44" s="219"/>
      <c r="K44" s="234" t="str">
        <f>+IF(AB44=1,"",VLOOKUP($F44,$B$229:$J$243,COLUMN($G$228)-COLUMN($A$228)))</f>
        <v/>
      </c>
      <c r="L44" s="187" t="str">
        <f>+IF(OR(AB44=1,K44="TBA"),"",K44*J44)</f>
        <v/>
      </c>
      <c r="M44" s="186" t="str">
        <f>+IF(AB44=1,"",VLOOKUP($F44,$B$229:$J$243,7))</f>
        <v/>
      </c>
      <c r="N44" s="219"/>
      <c r="O44" s="234" t="str">
        <f>+IF(AB44=1,"",VLOOKUP($F44,$B$229:$K$243,(COLUMN($J$229)-COLUMN($A$229))))</f>
        <v/>
      </c>
      <c r="P44" s="187" t="str">
        <f>+IF(OR(AB44=1,O44="TBA"),"",O44*N44)</f>
        <v/>
      </c>
      <c r="AB44" s="57">
        <v>1</v>
      </c>
    </row>
    <row r="45" spans="1:28" ht="15.75" customHeight="1" x14ac:dyDescent="0.2">
      <c r="A45" s="247"/>
      <c r="B45" s="92"/>
      <c r="C45" s="189"/>
      <c r="D45" s="189"/>
      <c r="E45" s="189"/>
      <c r="F45" s="211">
        <f>+INDEX($I$120:$I$196,$AB45)</f>
        <v>0</v>
      </c>
      <c r="G45" s="229"/>
      <c r="H45" s="14"/>
      <c r="I45" s="183" t="str">
        <f>+IF(AB45=1,"",VLOOKUP($F45,$B$229:$J$243,4))</f>
        <v/>
      </c>
      <c r="J45" s="219"/>
      <c r="K45" s="234" t="str">
        <f>+IF(AB45=1,"",VLOOKUP($F45,$B$229:$J$243,COLUMN($G$228)-COLUMN($A$228)))</f>
        <v/>
      </c>
      <c r="L45" s="187" t="str">
        <f>+IF(OR(AB45=1,K45="TBA"),"",K45*J45)</f>
        <v/>
      </c>
      <c r="M45" s="186" t="str">
        <f>+IF(AB45=1,"",VLOOKUP($F45,$B$229:$J$243,7))</f>
        <v/>
      </c>
      <c r="N45" s="219"/>
      <c r="O45" s="234" t="str">
        <f>+IF(AB45=1,"",VLOOKUP($F45,$B$229:$K$243,(COLUMN($J$229)-COLUMN($A$229))))</f>
        <v/>
      </c>
      <c r="P45" s="187" t="str">
        <f>+IF(OR(AB45=1,O45="TBA"),"",O45*N45)</f>
        <v/>
      </c>
      <c r="AB45" s="57">
        <v>1</v>
      </c>
    </row>
    <row r="46" spans="1:28" ht="15.75" customHeight="1" x14ac:dyDescent="0.2">
      <c r="A46" s="247"/>
      <c r="B46" s="214"/>
      <c r="C46" s="215"/>
      <c r="D46" s="215"/>
      <c r="E46" s="215"/>
      <c r="F46" s="216"/>
      <c r="G46" s="215"/>
      <c r="H46" s="217"/>
      <c r="I46" s="218"/>
      <c r="J46" s="219"/>
      <c r="K46" s="220"/>
      <c r="L46" s="187">
        <f>+IF(AB46=1,"",K46*J46)</f>
        <v>0</v>
      </c>
      <c r="M46" s="218"/>
      <c r="N46" s="219"/>
      <c r="O46" s="221"/>
      <c r="P46" s="187">
        <f>+IF(OR(AF46=1,O46="TBA"),"",O46*N46)</f>
        <v>0</v>
      </c>
      <c r="AB46" s="57"/>
    </row>
    <row r="47" spans="1:28" ht="15.75" customHeight="1" x14ac:dyDescent="0.2">
      <c r="A47" s="247"/>
      <c r="B47" s="39" t="s">
        <v>344</v>
      </c>
      <c r="L47" s="9">
        <f>SUM(L41:L46)</f>
        <v>0</v>
      </c>
      <c r="P47" s="304">
        <f>SUM(P41:P46)</f>
        <v>0</v>
      </c>
      <c r="AB47" s="57"/>
    </row>
    <row r="48" spans="1:28" ht="15.75" customHeight="1" x14ac:dyDescent="0.2">
      <c r="A48" s="247"/>
      <c r="B48" s="504" t="str">
        <f>IF(AND(OR(F41=$C$262,F42=$C$262,F14=$C$262,F44=$C$262,F45=$C$262),NOT(OR(F41=$C$263,F42=$C$263,F43=$C$263,F44=$C$263,F45=$C$263))),$C$259,IF(AND(NOT(OR(F41=$C$262,F42=$C$262,F43=$C$262,F44=$C$262,F45=$C$262)),OR(F41=$C$263,F42=$C$263,F43=$C$263,F44=$C$263,F45=$C$263)),$C$259,""))</f>
        <v/>
      </c>
      <c r="C48" s="504"/>
      <c r="D48" s="504"/>
      <c r="E48" s="504"/>
      <c r="F48" s="504"/>
      <c r="G48" s="504"/>
      <c r="H48" s="504"/>
      <c r="I48" s="504"/>
      <c r="J48" s="504"/>
      <c r="K48" s="504"/>
      <c r="L48" s="504"/>
      <c r="M48" s="504"/>
      <c r="N48" s="504"/>
      <c r="O48" s="504"/>
      <c r="P48" s="504"/>
      <c r="Q48" s="353"/>
      <c r="R48" s="353"/>
      <c r="AB48" s="57"/>
    </row>
    <row r="49" spans="1:30" ht="15.75" customHeight="1" x14ac:dyDescent="0.2">
      <c r="A49" s="247"/>
      <c r="B49" s="504"/>
      <c r="C49" s="504"/>
      <c r="D49" s="504"/>
      <c r="E49" s="504"/>
      <c r="F49" s="504"/>
      <c r="G49" s="504"/>
      <c r="H49" s="504"/>
      <c r="I49" s="504"/>
      <c r="J49" s="504"/>
      <c r="K49" s="504"/>
      <c r="L49" s="504"/>
      <c r="M49" s="504"/>
      <c r="N49" s="504"/>
      <c r="O49" s="504"/>
      <c r="P49" s="504"/>
      <c r="Q49" s="353"/>
      <c r="R49" s="353"/>
      <c r="AB49" s="57"/>
    </row>
    <row r="50" spans="1:30" ht="15.75" customHeight="1" x14ac:dyDescent="0.2">
      <c r="A50" s="247"/>
      <c r="B50" s="504"/>
      <c r="C50" s="504"/>
      <c r="D50" s="504"/>
      <c r="E50" s="504"/>
      <c r="F50" s="504"/>
      <c r="G50" s="504"/>
      <c r="H50" s="504"/>
      <c r="I50" s="504"/>
      <c r="J50" s="504"/>
      <c r="K50" s="504"/>
      <c r="L50" s="504"/>
      <c r="M50" s="504"/>
      <c r="N50" s="504"/>
      <c r="O50" s="504"/>
      <c r="P50" s="504"/>
      <c r="Q50" s="353"/>
      <c r="R50" s="353"/>
      <c r="AB50" s="57"/>
    </row>
    <row r="51" spans="1:30" ht="15.75" customHeight="1" x14ac:dyDescent="0.2">
      <c r="A51" s="247">
        <v>2.2000000000000002</v>
      </c>
      <c r="B51" s="56" t="s">
        <v>407</v>
      </c>
      <c r="AB51" s="57"/>
    </row>
    <row r="52" spans="1:30" ht="15.75" customHeight="1" x14ac:dyDescent="0.2">
      <c r="A52" s="247"/>
      <c r="B52" s="176" t="s">
        <v>1</v>
      </c>
      <c r="AB52" s="57"/>
    </row>
    <row r="53" spans="1:30" ht="25.5" customHeight="1" x14ac:dyDescent="0.2">
      <c r="B53" s="505" t="str">
        <f>+B39</f>
        <v>City Plan definition (QPP definition)</v>
      </c>
      <c r="C53" s="506"/>
      <c r="D53" s="506"/>
      <c r="E53" s="507"/>
      <c r="F53" s="505" t="s">
        <v>332</v>
      </c>
      <c r="G53" s="506"/>
      <c r="H53" s="507"/>
      <c r="I53" s="515" t="s">
        <v>341</v>
      </c>
      <c r="J53" s="516"/>
      <c r="K53" s="516"/>
      <c r="L53" s="517"/>
      <c r="N53" s="353" t="str">
        <f>IF(AND(OR(Q60=$C$262,Q61=$C$262,Q62=$C$262,Q63=$C$262,Q64=$C$262),NOT(OR(Q60=$C$263,Q61=$C$263,Q62=$C$263,Q63=$C$263,Q64=$C$263))),$C$259,IF(AND(NOT(OR(Q60=$C$262,Q61=$C$262,Q62=$C$262,Q63=$C$262,Q64=$C$262)),OR(Q60=$C$263,Q61=$C$263,Q62=$C$263,Q63=$C$263,Q64=$C$263)),$C$259,""))</f>
        <v/>
      </c>
      <c r="O53" s="353"/>
      <c r="P53" s="353"/>
      <c r="Q53" s="353"/>
      <c r="R53" s="353"/>
      <c r="S53" s="353"/>
      <c r="T53" s="353"/>
      <c r="U53" s="353"/>
      <c r="V53" s="353"/>
      <c r="W53" s="353"/>
      <c r="X53" s="353"/>
      <c r="Y53" s="353"/>
      <c r="Z53" s="353"/>
      <c r="AA53" s="353"/>
      <c r="AB53" s="355"/>
      <c r="AC53" s="353"/>
      <c r="AD53" s="353"/>
    </row>
    <row r="54" spans="1:30" ht="29.25" customHeight="1" x14ac:dyDescent="0.2">
      <c r="A54" s="247"/>
      <c r="B54" s="508"/>
      <c r="C54" s="509"/>
      <c r="D54" s="509"/>
      <c r="E54" s="510"/>
      <c r="F54" s="508"/>
      <c r="G54" s="509"/>
      <c r="H54" s="510"/>
      <c r="I54" s="226" t="s">
        <v>125</v>
      </c>
      <c r="J54" s="226" t="s">
        <v>124</v>
      </c>
      <c r="K54" s="226" t="s">
        <v>120</v>
      </c>
      <c r="L54" s="226" t="s">
        <v>343</v>
      </c>
      <c r="N54" s="353"/>
      <c r="O54" s="353"/>
      <c r="P54" s="353"/>
      <c r="Q54" s="353"/>
      <c r="R54" s="353"/>
      <c r="S54" s="353"/>
      <c r="T54" s="353"/>
      <c r="U54" s="353"/>
      <c r="V54" s="353"/>
      <c r="W54" s="353"/>
      <c r="X54" s="353"/>
      <c r="Y54" s="353"/>
      <c r="Z54" s="353"/>
      <c r="AA54" s="353"/>
      <c r="AB54" s="355"/>
      <c r="AC54" s="353"/>
      <c r="AD54" s="353"/>
    </row>
    <row r="55" spans="1:30" ht="15.75" customHeight="1" x14ac:dyDescent="0.2">
      <c r="A55" s="247"/>
      <c r="B55" s="77"/>
      <c r="C55" s="181"/>
      <c r="D55" s="181"/>
      <c r="E55" s="181"/>
      <c r="F55" s="211">
        <f>+INDEX($I$201:$I$223,$AB55)</f>
        <v>0</v>
      </c>
      <c r="G55" s="229"/>
      <c r="H55" s="14"/>
      <c r="I55" s="185" t="str">
        <f>+IF(AB55=1,"",VLOOKUP($F55,$B$249:$G$254,4))</f>
        <v/>
      </c>
      <c r="J55" s="22"/>
      <c r="K55" s="115" t="str">
        <f>+IF(AB55=1,"",VLOOKUP($F55,$B$249:$H$254,6))</f>
        <v/>
      </c>
      <c r="L55" s="187" t="str">
        <f>+IF(OR(AB55=1,K55="TBA"),"",K55*J55)</f>
        <v/>
      </c>
      <c r="N55" s="353"/>
      <c r="O55" s="353"/>
      <c r="P55" s="353"/>
      <c r="Q55" s="353"/>
      <c r="R55" s="353"/>
      <c r="S55" s="353"/>
      <c r="T55" s="353"/>
      <c r="U55" s="353"/>
      <c r="V55" s="353"/>
      <c r="W55" s="353"/>
      <c r="X55" s="353"/>
      <c r="Y55" s="353"/>
      <c r="Z55" s="353"/>
      <c r="AA55" s="353"/>
      <c r="AB55" s="57">
        <v>1</v>
      </c>
      <c r="AC55" s="353"/>
      <c r="AD55" s="353"/>
    </row>
    <row r="56" spans="1:30" ht="15.75" customHeight="1" x14ac:dyDescent="0.2">
      <c r="A56" s="247"/>
      <c r="B56" s="77"/>
      <c r="C56" s="181"/>
      <c r="D56" s="181"/>
      <c r="E56" s="181"/>
      <c r="F56" s="211">
        <f>+INDEX($I$201:$I$223,$AB56)</f>
        <v>0</v>
      </c>
      <c r="G56" s="229"/>
      <c r="H56" s="14"/>
      <c r="I56" s="185" t="str">
        <f>+IF(AB56=1,"",VLOOKUP($F56,$B$249:$G$254,4))</f>
        <v/>
      </c>
      <c r="J56" s="22"/>
      <c r="K56" s="115" t="str">
        <f>+IF(AB56=1,"",VLOOKUP($F56,$B$249:$H$254,6))</f>
        <v/>
      </c>
      <c r="L56" s="187" t="str">
        <f>+IF(OR(AB56=1,K56="TBA"),"",K56*J56)</f>
        <v/>
      </c>
      <c r="AB56" s="57">
        <v>1</v>
      </c>
    </row>
    <row r="57" spans="1:30" ht="15.75" customHeight="1" x14ac:dyDescent="0.2">
      <c r="A57" s="247"/>
      <c r="B57" s="77"/>
      <c r="C57" s="181"/>
      <c r="D57" s="181"/>
      <c r="E57" s="181"/>
      <c r="F57" s="211">
        <f>+INDEX($I$201:$I$223,$AB57)</f>
        <v>0</v>
      </c>
      <c r="G57" s="229"/>
      <c r="H57" s="14"/>
      <c r="I57" s="185" t="str">
        <f>+IF(AB57=1,"",VLOOKUP($F57,$B$249:$G$254,4))</f>
        <v/>
      </c>
      <c r="J57" s="22"/>
      <c r="K57" s="115" t="str">
        <f>+IF(AB57=1,"",VLOOKUP($F57,$B$249:$H$254,6))</f>
        <v/>
      </c>
      <c r="L57" s="187" t="str">
        <f>+IF(OR(AB57=1,K57="TBA"),"",K57*J57)</f>
        <v/>
      </c>
      <c r="AB57" s="57">
        <v>1</v>
      </c>
    </row>
    <row r="58" spans="1:30" ht="15.75" customHeight="1" x14ac:dyDescent="0.2">
      <c r="A58" s="247"/>
      <c r="B58" s="77"/>
      <c r="C58" s="181"/>
      <c r="D58" s="181"/>
      <c r="E58" s="181"/>
      <c r="F58" s="211">
        <f>+INDEX($I$201:$I$223,$AB58)</f>
        <v>0</v>
      </c>
      <c r="G58" s="229"/>
      <c r="H58" s="14"/>
      <c r="I58" s="185" t="str">
        <f>+IF(AB58=1,"",VLOOKUP($F58,$B$249:$G$254,4))</f>
        <v/>
      </c>
      <c r="J58" s="22"/>
      <c r="K58" s="115" t="str">
        <f>+IF(AB58=1,"",VLOOKUP($F58,$B$249:$H$254,6))</f>
        <v/>
      </c>
      <c r="L58" s="187" t="str">
        <f>+IF(OR(AB58=1,K58="TBA"),"",K58*J58)</f>
        <v/>
      </c>
      <c r="AB58" s="57">
        <v>1</v>
      </c>
    </row>
    <row r="59" spans="1:30" ht="15.75" customHeight="1" x14ac:dyDescent="0.2">
      <c r="B59" s="358"/>
      <c r="C59" s="224"/>
      <c r="D59" s="224"/>
      <c r="E59" s="224"/>
      <c r="F59" s="354">
        <f>+INDEX($I$201:$I$223,$AB59)</f>
        <v>0</v>
      </c>
      <c r="G59" s="230"/>
      <c r="H59" s="225"/>
      <c r="I59" s="185" t="str">
        <f>+IF(AB59=1,"",VLOOKUP($F59,$B$249:$G$254,4))</f>
        <v/>
      </c>
      <c r="J59" s="22"/>
      <c r="K59" s="115" t="str">
        <f>+IF(AB59=1,"",VLOOKUP($F59,$B$249:$H$254,6))</f>
        <v/>
      </c>
      <c r="L59" s="187" t="str">
        <f>+IF(OR(AB59=1,K59="TBA"),"",K59*J59)</f>
        <v/>
      </c>
      <c r="AB59" s="57">
        <v>1</v>
      </c>
    </row>
    <row r="60" spans="1:30" ht="15.75" customHeight="1" x14ac:dyDescent="0.2">
      <c r="B60" s="214"/>
      <c r="C60" s="215"/>
      <c r="D60" s="215"/>
      <c r="E60" s="215"/>
      <c r="F60" s="216"/>
      <c r="G60" s="215"/>
      <c r="H60" s="217"/>
      <c r="I60" s="218"/>
      <c r="J60" s="22"/>
      <c r="K60" s="220"/>
      <c r="L60" s="187" t="str">
        <f>+IF(AB60=1,"",K60*J60)</f>
        <v/>
      </c>
      <c r="AB60" s="57">
        <v>1</v>
      </c>
    </row>
    <row r="61" spans="1:30" ht="15.75" customHeight="1" x14ac:dyDescent="0.2">
      <c r="A61" s="247"/>
      <c r="B61" s="39" t="s">
        <v>344</v>
      </c>
      <c r="L61" s="9">
        <f>SUM(L55:L60)</f>
        <v>0</v>
      </c>
      <c r="AB61" s="57"/>
    </row>
    <row r="62" spans="1:30" ht="15.75" customHeight="1" x14ac:dyDescent="0.2">
      <c r="A62" s="247"/>
      <c r="B62" s="39"/>
      <c r="S62" s="67"/>
      <c r="T62" s="67"/>
      <c r="U62" s="67"/>
      <c r="V62" s="67"/>
      <c r="W62" s="67"/>
    </row>
    <row r="63" spans="1:30" ht="15.75" customHeight="1" x14ac:dyDescent="0.2">
      <c r="A63" s="247"/>
    </row>
    <row r="64" spans="1:30" ht="15.75" customHeight="1" x14ac:dyDescent="0.2">
      <c r="A64" s="247">
        <v>2.2999999999999998</v>
      </c>
      <c r="B64" s="56" t="s">
        <v>436</v>
      </c>
    </row>
    <row r="65" spans="1:12" ht="15.75" customHeight="1" x14ac:dyDescent="0.2">
      <c r="A65" s="247"/>
      <c r="B65" s="102">
        <f>+P47+L47+L61</f>
        <v>0</v>
      </c>
    </row>
    <row r="66" spans="1:12" ht="15.75" customHeight="1" x14ac:dyDescent="0.2"/>
    <row r="67" spans="1:12" ht="15.75" customHeight="1" x14ac:dyDescent="0.2">
      <c r="A67" s="55" t="s">
        <v>129</v>
      </c>
      <c r="B67" s="56" t="s">
        <v>437</v>
      </c>
      <c r="J67" s="63"/>
    </row>
    <row r="68" spans="1:12" ht="15.75" customHeight="1" x14ac:dyDescent="0.2">
      <c r="A68" s="55"/>
      <c r="B68" s="69">
        <f>+B34</f>
        <v>0</v>
      </c>
      <c r="C68" s="32" t="s">
        <v>438</v>
      </c>
      <c r="J68" s="63"/>
    </row>
    <row r="69" spans="1:12" ht="18" customHeight="1" x14ac:dyDescent="0.35">
      <c r="A69" s="55"/>
      <c r="B69" s="305">
        <f>+B65</f>
        <v>0</v>
      </c>
      <c r="C69" s="66" t="s">
        <v>439</v>
      </c>
      <c r="E69" s="68"/>
      <c r="J69" s="63"/>
    </row>
    <row r="70" spans="1:12" ht="15.75" customHeight="1" x14ac:dyDescent="0.35">
      <c r="A70" s="55"/>
      <c r="B70" s="69">
        <f>+MAX(B68-B69,0)</f>
        <v>0</v>
      </c>
      <c r="E70" s="68"/>
      <c r="J70" s="65"/>
      <c r="L70" s="69"/>
    </row>
    <row r="71" spans="1:12" ht="15.75" customHeight="1" x14ac:dyDescent="0.35">
      <c r="A71" s="247"/>
      <c r="B71" s="247"/>
      <c r="C71" s="247"/>
      <c r="D71" s="247"/>
      <c r="E71" s="68"/>
      <c r="H71" s="68"/>
      <c r="I71" s="66"/>
      <c r="L71" s="69"/>
    </row>
    <row r="72" spans="1:12" ht="15.75" customHeight="1" x14ac:dyDescent="0.35">
      <c r="A72" s="247"/>
      <c r="B72" s="247"/>
      <c r="C72" s="247"/>
      <c r="D72" s="247"/>
      <c r="E72" s="68"/>
      <c r="H72" s="68"/>
      <c r="I72" s="66"/>
      <c r="L72" s="69"/>
    </row>
    <row r="73" spans="1:12" ht="15.75" customHeight="1" x14ac:dyDescent="0.35">
      <c r="A73" s="247"/>
      <c r="B73" s="247"/>
      <c r="C73" s="247"/>
      <c r="D73" s="247"/>
      <c r="E73" s="68"/>
      <c r="H73" s="68"/>
      <c r="I73" s="66"/>
      <c r="L73" s="69"/>
    </row>
    <row r="74" spans="1:12" ht="15.75" customHeight="1" x14ac:dyDescent="0.35">
      <c r="A74" s="247"/>
      <c r="B74" s="247"/>
      <c r="C74" s="247"/>
      <c r="D74" s="247"/>
      <c r="E74" s="68"/>
      <c r="H74" s="68"/>
      <c r="I74" s="66"/>
      <c r="L74" s="69"/>
    </row>
    <row r="75" spans="1:12" ht="15.75" customHeight="1" x14ac:dyDescent="0.35">
      <c r="A75" s="247"/>
      <c r="B75" s="247"/>
      <c r="C75" s="247"/>
      <c r="D75" s="247"/>
      <c r="E75" s="68"/>
      <c r="I75" s="66"/>
      <c r="L75" s="69"/>
    </row>
    <row r="76" spans="1:12" ht="15.75" customHeight="1" x14ac:dyDescent="0.35">
      <c r="A76" s="247"/>
      <c r="C76" s="68"/>
      <c r="E76" s="68"/>
      <c r="F76" s="68"/>
      <c r="G76" s="68"/>
      <c r="H76" s="68"/>
      <c r="I76" s="66"/>
      <c r="L76" s="69"/>
    </row>
    <row r="77" spans="1:12" ht="15.75" customHeight="1" x14ac:dyDescent="0.35">
      <c r="A77" s="247"/>
      <c r="C77" s="68"/>
      <c r="E77" s="68"/>
      <c r="F77" s="68"/>
      <c r="G77" s="68"/>
      <c r="H77" s="68"/>
      <c r="I77" s="66"/>
      <c r="L77" s="69"/>
    </row>
    <row r="78" spans="1:12" ht="15.75" customHeight="1" x14ac:dyDescent="0.35">
      <c r="A78" s="247"/>
      <c r="C78" s="68"/>
      <c r="D78" s="68"/>
      <c r="E78" s="68"/>
      <c r="F78" s="68"/>
      <c r="G78" s="68"/>
      <c r="H78" s="68"/>
      <c r="I78" s="66"/>
      <c r="L78" s="69"/>
    </row>
    <row r="79" spans="1:12" ht="15.75" customHeight="1" x14ac:dyDescent="0.35">
      <c r="A79" s="247"/>
      <c r="C79" s="68"/>
      <c r="D79" s="68"/>
      <c r="E79" s="68"/>
      <c r="F79" s="68"/>
      <c r="G79" s="68"/>
      <c r="H79" s="68"/>
      <c r="I79" s="66"/>
      <c r="L79" s="69"/>
    </row>
    <row r="80" spans="1:12" ht="15.75" customHeight="1" x14ac:dyDescent="0.35">
      <c r="A80" s="247"/>
      <c r="C80" s="68"/>
      <c r="D80" s="68"/>
      <c r="E80" s="68"/>
      <c r="F80" s="68"/>
      <c r="G80" s="68"/>
      <c r="H80" s="68"/>
      <c r="I80" s="66"/>
      <c r="L80" s="69"/>
    </row>
    <row r="81" spans="1:12" ht="15.75" customHeight="1" x14ac:dyDescent="0.35">
      <c r="A81" s="247"/>
      <c r="C81" s="68"/>
      <c r="D81" s="68"/>
      <c r="E81" s="68"/>
      <c r="F81" s="68"/>
      <c r="G81" s="68"/>
      <c r="H81" s="68"/>
      <c r="I81" s="66"/>
      <c r="L81" s="69"/>
    </row>
    <row r="82" spans="1:12" ht="15.75" customHeight="1" x14ac:dyDescent="0.35">
      <c r="A82" s="247"/>
      <c r="C82" s="68"/>
      <c r="D82" s="68"/>
      <c r="E82" s="68"/>
      <c r="F82" s="68"/>
      <c r="G82" s="68"/>
      <c r="H82" s="68"/>
      <c r="I82" s="66"/>
      <c r="L82" s="69"/>
    </row>
    <row r="83" spans="1:12" ht="15.75" customHeight="1" x14ac:dyDescent="0.35">
      <c r="A83" s="247"/>
      <c r="C83" s="68"/>
      <c r="D83" s="68"/>
      <c r="E83" s="68"/>
      <c r="F83" s="68"/>
      <c r="G83" s="68"/>
      <c r="H83" s="68"/>
      <c r="I83" s="66"/>
      <c r="L83" s="69"/>
    </row>
    <row r="84" spans="1:12" ht="15.75" customHeight="1" x14ac:dyDescent="0.35">
      <c r="A84" s="247"/>
      <c r="C84" s="68"/>
      <c r="D84" s="68"/>
      <c r="E84" s="68"/>
      <c r="F84" s="68"/>
      <c r="G84" s="68"/>
      <c r="H84" s="68"/>
      <c r="I84" s="66"/>
      <c r="L84" s="69"/>
    </row>
    <row r="85" spans="1:12" ht="15.75" customHeight="1" x14ac:dyDescent="0.35">
      <c r="A85" s="247"/>
      <c r="C85" s="68"/>
      <c r="D85" s="68"/>
      <c r="E85" s="68"/>
      <c r="F85" s="68"/>
      <c r="G85" s="68"/>
      <c r="H85" s="68"/>
      <c r="I85" s="66"/>
      <c r="L85" s="69"/>
    </row>
    <row r="86" spans="1:12" ht="15.75" customHeight="1" x14ac:dyDescent="0.35">
      <c r="A86" s="247"/>
      <c r="C86" s="68"/>
      <c r="D86" s="68"/>
      <c r="E86" s="68"/>
      <c r="F86" s="68"/>
      <c r="G86" s="68"/>
      <c r="H86" s="68"/>
      <c r="I86" s="66"/>
      <c r="L86" s="69"/>
    </row>
    <row r="87" spans="1:12" ht="15.75" customHeight="1" x14ac:dyDescent="0.35">
      <c r="A87" s="247"/>
      <c r="C87" s="68"/>
      <c r="D87" s="68"/>
      <c r="E87" s="68"/>
      <c r="F87" s="68"/>
      <c r="G87" s="68"/>
      <c r="H87" s="68"/>
      <c r="I87" s="66"/>
      <c r="L87" s="69"/>
    </row>
    <row r="88" spans="1:12" ht="15.75" customHeight="1" x14ac:dyDescent="0.35">
      <c r="A88" s="247"/>
      <c r="C88" s="68"/>
      <c r="D88" s="68"/>
      <c r="E88" s="68"/>
      <c r="F88" s="68"/>
      <c r="G88" s="68"/>
      <c r="H88" s="68"/>
      <c r="I88" s="66"/>
      <c r="L88" s="69"/>
    </row>
    <row r="89" spans="1:12" ht="15.75" customHeight="1" x14ac:dyDescent="0.35">
      <c r="A89" s="247"/>
      <c r="C89" s="68"/>
      <c r="D89" s="68"/>
      <c r="E89" s="68"/>
      <c r="F89" s="68"/>
      <c r="G89" s="68"/>
      <c r="H89" s="68"/>
      <c r="I89" s="66"/>
      <c r="L89" s="69"/>
    </row>
    <row r="90" spans="1:12" ht="15.75" customHeight="1" x14ac:dyDescent="0.35">
      <c r="A90" s="247"/>
      <c r="C90" s="68"/>
      <c r="D90" s="68"/>
      <c r="E90" s="68"/>
      <c r="F90" s="68"/>
      <c r="G90" s="68"/>
      <c r="H90" s="68"/>
      <c r="I90" s="66"/>
      <c r="L90" s="69"/>
    </row>
    <row r="91" spans="1:12" ht="15.75" customHeight="1" x14ac:dyDescent="0.35">
      <c r="A91" s="247"/>
      <c r="C91" s="68"/>
      <c r="D91" s="68"/>
      <c r="E91" s="68"/>
      <c r="F91" s="68"/>
      <c r="G91" s="68"/>
      <c r="H91" s="68"/>
      <c r="I91" s="66"/>
      <c r="L91" s="69"/>
    </row>
    <row r="92" spans="1:12" ht="15.75" customHeight="1" x14ac:dyDescent="0.35">
      <c r="A92" s="247"/>
      <c r="C92" s="68"/>
      <c r="D92" s="68"/>
      <c r="E92" s="68"/>
      <c r="F92" s="68"/>
      <c r="G92" s="68"/>
      <c r="H92" s="68"/>
      <c r="I92" s="66"/>
      <c r="L92" s="69"/>
    </row>
    <row r="93" spans="1:12" ht="15.75" customHeight="1" x14ac:dyDescent="0.35">
      <c r="A93" s="247"/>
      <c r="C93" s="68"/>
      <c r="D93" s="68"/>
      <c r="E93" s="68"/>
      <c r="F93" s="68"/>
      <c r="G93" s="68"/>
      <c r="H93" s="68"/>
      <c r="I93" s="66"/>
      <c r="L93" s="69"/>
    </row>
    <row r="94" spans="1:12" ht="15.75" customHeight="1" x14ac:dyDescent="0.35">
      <c r="A94" s="247"/>
      <c r="C94" s="68"/>
      <c r="D94" s="68"/>
      <c r="E94" s="68"/>
      <c r="F94" s="68"/>
      <c r="G94" s="68"/>
      <c r="H94" s="68"/>
      <c r="I94" s="66"/>
      <c r="L94" s="69"/>
    </row>
    <row r="95" spans="1:12" ht="15.75" customHeight="1" x14ac:dyDescent="0.35">
      <c r="A95" s="247"/>
      <c r="C95" s="68"/>
      <c r="D95" s="68"/>
      <c r="E95" s="68"/>
      <c r="F95" s="68"/>
      <c r="G95" s="68"/>
      <c r="H95" s="68"/>
      <c r="I95" s="66"/>
      <c r="L95" s="69"/>
    </row>
    <row r="96" spans="1:12" ht="15.75" customHeight="1" x14ac:dyDescent="0.35">
      <c r="A96" s="302">
        <v>5</v>
      </c>
      <c r="B96" s="56" t="s">
        <v>47</v>
      </c>
      <c r="C96" s="68"/>
      <c r="D96" s="68"/>
      <c r="E96" s="68"/>
      <c r="F96" s="68"/>
      <c r="G96" s="68"/>
      <c r="H96" s="68"/>
      <c r="I96" s="66"/>
      <c r="L96" s="69"/>
    </row>
    <row r="97" spans="1:12" ht="15.75" customHeight="1" x14ac:dyDescent="0.35">
      <c r="A97" s="247"/>
      <c r="C97" s="68"/>
      <c r="D97" s="68"/>
      <c r="E97" s="68"/>
      <c r="F97" s="68"/>
      <c r="G97" s="68"/>
      <c r="H97" s="68"/>
      <c r="I97" s="66"/>
      <c r="L97" s="69"/>
    </row>
    <row r="98" spans="1:12" ht="15.75" customHeight="1" x14ac:dyDescent="0.2">
      <c r="B98" s="32" t="s">
        <v>426</v>
      </c>
      <c r="C98" s="69"/>
      <c r="D98" s="69"/>
      <c r="E98" s="69"/>
      <c r="F98" s="69"/>
      <c r="G98" s="69"/>
      <c r="H98" s="69"/>
      <c r="I98" s="70"/>
      <c r="J98" s="70"/>
    </row>
    <row r="99" spans="1:12" ht="15.75" customHeight="1" x14ac:dyDescent="0.2">
      <c r="B99" s="251" t="s">
        <v>175</v>
      </c>
      <c r="C99" s="295"/>
      <c r="D99" s="296"/>
      <c r="E99" s="297"/>
      <c r="F99" s="69"/>
      <c r="G99" s="69"/>
      <c r="H99" s="69"/>
      <c r="I99" s="70"/>
      <c r="J99" s="70"/>
    </row>
    <row r="100" spans="1:12" ht="15.75" customHeight="1" x14ac:dyDescent="0.2">
      <c r="B100" s="133"/>
      <c r="C100" s="299"/>
      <c r="D100" s="158"/>
      <c r="E100" s="300"/>
      <c r="F100" s="69"/>
      <c r="G100" s="69"/>
      <c r="H100" s="69"/>
      <c r="I100" s="70"/>
      <c r="J100" s="70"/>
    </row>
    <row r="101" spans="1:12" ht="15.75" customHeight="1" x14ac:dyDescent="0.2">
      <c r="B101" s="191" t="s">
        <v>327</v>
      </c>
      <c r="C101" s="298"/>
      <c r="D101" s="198"/>
      <c r="E101" s="190"/>
      <c r="F101" s="69"/>
      <c r="G101" s="69"/>
      <c r="H101" s="69"/>
      <c r="I101" s="70"/>
      <c r="J101" s="70"/>
    </row>
    <row r="102" spans="1:12" ht="15.75" customHeight="1" x14ac:dyDescent="0.2">
      <c r="B102" s="191" t="s">
        <v>326</v>
      </c>
      <c r="C102" s="298"/>
      <c r="D102" s="198"/>
      <c r="E102" s="190"/>
      <c r="F102" s="69"/>
      <c r="G102" s="69"/>
      <c r="H102" s="69"/>
      <c r="I102" s="70"/>
      <c r="J102" s="70"/>
    </row>
    <row r="103" spans="1:12" ht="15.75" customHeight="1" x14ac:dyDescent="0.2">
      <c r="B103" s="191" t="s">
        <v>325</v>
      </c>
      <c r="C103" s="298"/>
      <c r="D103" s="198"/>
      <c r="E103" s="190"/>
      <c r="F103" s="69"/>
      <c r="G103" s="69"/>
      <c r="H103" s="69"/>
      <c r="I103" s="70"/>
      <c r="J103" s="70"/>
    </row>
    <row r="104" spans="1:12" ht="15.75" customHeight="1" x14ac:dyDescent="0.2">
      <c r="B104" s="191" t="s">
        <v>418</v>
      </c>
      <c r="C104" s="298"/>
      <c r="D104" s="198"/>
      <c r="E104" s="190"/>
      <c r="F104" s="69"/>
      <c r="G104" s="69"/>
      <c r="H104" s="69"/>
      <c r="I104" s="70"/>
      <c r="J104" s="70"/>
    </row>
    <row r="105" spans="1:12" ht="15.75" customHeight="1" x14ac:dyDescent="0.2">
      <c r="B105" s="191" t="s">
        <v>330</v>
      </c>
      <c r="C105" s="298"/>
      <c r="D105" s="198"/>
      <c r="E105" s="190"/>
      <c r="F105" s="69"/>
      <c r="G105" s="69"/>
      <c r="H105" s="69"/>
      <c r="I105" s="70"/>
      <c r="J105" s="70"/>
    </row>
    <row r="106" spans="1:12" ht="15.75" customHeight="1" x14ac:dyDescent="0.2">
      <c r="B106" s="191" t="s">
        <v>329</v>
      </c>
      <c r="C106" s="298"/>
      <c r="D106" s="198"/>
      <c r="E106" s="190"/>
      <c r="F106" s="69"/>
      <c r="G106" s="69"/>
      <c r="H106" s="69"/>
      <c r="I106" s="70"/>
      <c r="J106" s="70"/>
    </row>
    <row r="107" spans="1:12" ht="15.75" customHeight="1" x14ac:dyDescent="0.2">
      <c r="B107" s="191" t="s">
        <v>328</v>
      </c>
      <c r="C107" s="298"/>
      <c r="D107" s="198"/>
      <c r="E107" s="190"/>
      <c r="F107" s="69"/>
      <c r="G107" s="69"/>
      <c r="H107" s="69"/>
      <c r="I107" s="70"/>
      <c r="J107" s="70"/>
    </row>
    <row r="108" spans="1:12" ht="15.75" customHeight="1" x14ac:dyDescent="0.2">
      <c r="B108" s="191" t="s">
        <v>323</v>
      </c>
      <c r="C108" s="298"/>
      <c r="D108" s="198"/>
      <c r="E108" s="190"/>
      <c r="F108" s="69"/>
      <c r="G108" s="69"/>
      <c r="H108" s="69"/>
      <c r="I108" s="70"/>
      <c r="J108" s="70"/>
    </row>
    <row r="109" spans="1:12" ht="15.75" customHeight="1" x14ac:dyDescent="0.2">
      <c r="B109" s="191" t="s">
        <v>400</v>
      </c>
      <c r="C109" s="298"/>
      <c r="D109" s="198"/>
      <c r="E109" s="190"/>
      <c r="F109" s="69"/>
      <c r="G109" s="69"/>
      <c r="H109" s="69"/>
      <c r="I109" s="70"/>
      <c r="J109" s="70"/>
    </row>
    <row r="110" spans="1:12" ht="15.75" customHeight="1" x14ac:dyDescent="0.2">
      <c r="B110" s="191" t="s">
        <v>401</v>
      </c>
      <c r="C110" s="298"/>
      <c r="D110" s="198"/>
      <c r="E110" s="190"/>
      <c r="F110" s="69"/>
      <c r="G110" s="69"/>
      <c r="H110" s="69"/>
      <c r="I110" s="70"/>
      <c r="J110" s="70"/>
    </row>
    <row r="111" spans="1:12" ht="15.75" customHeight="1" x14ac:dyDescent="0.2">
      <c r="B111" s="191" t="s">
        <v>324</v>
      </c>
      <c r="C111" s="298"/>
      <c r="D111" s="198"/>
      <c r="E111" s="190"/>
      <c r="F111" s="69"/>
      <c r="G111" s="69"/>
      <c r="H111" s="69"/>
      <c r="I111" s="70"/>
      <c r="J111" s="70"/>
    </row>
    <row r="112" spans="1:12" ht="15.75" customHeight="1" x14ac:dyDescent="0.2">
      <c r="B112" s="191" t="s">
        <v>322</v>
      </c>
      <c r="C112" s="298"/>
      <c r="D112" s="198"/>
      <c r="E112" s="190"/>
      <c r="F112" s="69"/>
      <c r="G112" s="69"/>
      <c r="H112" s="69"/>
      <c r="I112" s="70"/>
      <c r="J112" s="70"/>
    </row>
    <row r="113" spans="2:14" ht="15.75" customHeight="1" x14ac:dyDescent="0.2">
      <c r="B113" s="191" t="s">
        <v>403</v>
      </c>
      <c r="C113" s="298"/>
      <c r="D113" s="198"/>
      <c r="E113" s="190"/>
      <c r="F113" s="69"/>
      <c r="G113" s="69"/>
      <c r="H113" s="69"/>
      <c r="I113" s="70"/>
      <c r="J113" s="70"/>
    </row>
    <row r="114" spans="2:14" ht="15.75" customHeight="1" x14ac:dyDescent="0.2">
      <c r="B114" s="191" t="s">
        <v>398</v>
      </c>
      <c r="C114" s="298"/>
      <c r="D114" s="198"/>
      <c r="E114" s="190"/>
      <c r="F114" s="69"/>
      <c r="G114" s="69"/>
      <c r="H114" s="69"/>
      <c r="I114" s="70"/>
      <c r="J114" s="70"/>
    </row>
    <row r="115" spans="2:14" ht="15.75" customHeight="1" x14ac:dyDescent="0.2">
      <c r="B115" s="192" t="s">
        <v>402</v>
      </c>
      <c r="C115" s="301"/>
      <c r="D115" s="201"/>
      <c r="E115" s="193"/>
      <c r="F115" s="69"/>
      <c r="G115" s="69"/>
      <c r="H115" s="69"/>
      <c r="I115" s="70"/>
      <c r="J115" s="70"/>
    </row>
    <row r="116" spans="2:14" ht="15.75" customHeight="1" x14ac:dyDescent="0.2">
      <c r="C116" s="69"/>
      <c r="D116" s="69"/>
      <c r="E116" s="69"/>
      <c r="F116" s="69"/>
      <c r="G116" s="69"/>
      <c r="H116" s="69"/>
      <c r="I116" s="70"/>
      <c r="J116" s="70"/>
    </row>
    <row r="117" spans="2:14" ht="15.75" customHeight="1" x14ac:dyDescent="0.2">
      <c r="C117" s="69"/>
      <c r="D117" s="69"/>
      <c r="E117" s="69"/>
      <c r="F117" s="69"/>
      <c r="G117" s="69"/>
      <c r="H117" s="69"/>
      <c r="I117" s="70"/>
      <c r="J117" s="70"/>
    </row>
    <row r="118" spans="2:14" ht="15.75" customHeight="1" x14ac:dyDescent="0.2">
      <c r="B118" s="32" t="s">
        <v>427</v>
      </c>
      <c r="C118" s="69"/>
      <c r="D118" s="69"/>
      <c r="E118" s="69"/>
      <c r="F118" s="69"/>
      <c r="G118" s="69"/>
      <c r="H118" s="69"/>
      <c r="I118" s="70"/>
      <c r="J118" s="70"/>
    </row>
    <row r="119" spans="2:14" ht="14.25" customHeight="1" x14ac:dyDescent="0.2">
      <c r="B119" s="182" t="s">
        <v>43</v>
      </c>
      <c r="C119" s="194"/>
      <c r="D119" s="194"/>
      <c r="E119" s="194"/>
      <c r="F119" s="194"/>
      <c r="G119" s="194"/>
      <c r="H119" s="188"/>
      <c r="I119" s="182" t="s">
        <v>417</v>
      </c>
      <c r="J119" s="250"/>
      <c r="K119" s="250"/>
      <c r="L119" s="6"/>
      <c r="M119" s="182" t="s">
        <v>123</v>
      </c>
      <c r="N119" s="188"/>
    </row>
    <row r="120" spans="2:14" x14ac:dyDescent="0.2">
      <c r="B120" s="195"/>
      <c r="C120" s="196"/>
      <c r="D120" s="196"/>
      <c r="E120" s="196"/>
      <c r="F120" s="196"/>
      <c r="G120" s="196"/>
      <c r="H120" s="197"/>
      <c r="I120" s="195"/>
      <c r="J120" s="158"/>
      <c r="K120" s="158"/>
      <c r="L120" s="158"/>
      <c r="M120" s="158"/>
      <c r="N120" s="18"/>
    </row>
    <row r="121" spans="2:14" x14ac:dyDescent="0.2">
      <c r="B121" s="159" t="s">
        <v>345</v>
      </c>
      <c r="C121" s="198"/>
      <c r="D121" s="198"/>
      <c r="E121" s="198"/>
      <c r="F121" s="198"/>
      <c r="G121" s="198"/>
      <c r="H121" s="199"/>
      <c r="I121" s="191" t="s">
        <v>323</v>
      </c>
      <c r="J121" s="160"/>
      <c r="K121" s="160"/>
      <c r="L121" s="19"/>
      <c r="M121" s="160" t="s">
        <v>339</v>
      </c>
      <c r="N121" s="19"/>
    </row>
    <row r="122" spans="2:14" x14ac:dyDescent="0.2">
      <c r="B122" s="159" t="s">
        <v>346</v>
      </c>
      <c r="C122" s="198"/>
      <c r="D122" s="198"/>
      <c r="E122" s="198"/>
      <c r="F122" s="198"/>
      <c r="G122" s="198"/>
      <c r="H122" s="199"/>
      <c r="I122" s="191" t="s">
        <v>322</v>
      </c>
      <c r="J122" s="160"/>
      <c r="K122" s="160"/>
      <c r="L122" s="19"/>
      <c r="M122" s="160" t="s">
        <v>339</v>
      </c>
      <c r="N122" s="19"/>
    </row>
    <row r="123" spans="2:14" x14ac:dyDescent="0.2">
      <c r="B123" s="159" t="s">
        <v>347</v>
      </c>
      <c r="C123" s="198"/>
      <c r="D123" s="198"/>
      <c r="E123" s="198"/>
      <c r="F123" s="198"/>
      <c r="G123" s="198"/>
      <c r="H123" s="199"/>
      <c r="I123" s="191" t="s">
        <v>323</v>
      </c>
      <c r="J123" s="160"/>
      <c r="K123" s="160"/>
      <c r="L123" s="19"/>
      <c r="M123" s="160" t="s">
        <v>339</v>
      </c>
      <c r="N123" s="19"/>
    </row>
    <row r="124" spans="2:14" x14ac:dyDescent="0.2">
      <c r="B124" s="159" t="s">
        <v>348</v>
      </c>
      <c r="C124" s="198"/>
      <c r="D124" s="198"/>
      <c r="E124" s="198"/>
      <c r="F124" s="198"/>
      <c r="G124" s="198"/>
      <c r="H124" s="199"/>
      <c r="I124" s="191" t="s">
        <v>323</v>
      </c>
      <c r="J124" s="160"/>
      <c r="K124" s="160"/>
      <c r="L124" s="19"/>
      <c r="M124" s="160" t="s">
        <v>339</v>
      </c>
      <c r="N124" s="19"/>
    </row>
    <row r="125" spans="2:14" x14ac:dyDescent="0.2">
      <c r="B125" s="159" t="s">
        <v>349</v>
      </c>
      <c r="C125" s="198"/>
      <c r="D125" s="198"/>
      <c r="E125" s="198"/>
      <c r="F125" s="198"/>
      <c r="G125" s="198"/>
      <c r="H125" s="199"/>
      <c r="I125" s="191" t="s">
        <v>322</v>
      </c>
      <c r="J125" s="160"/>
      <c r="K125" s="160"/>
      <c r="L125" s="19"/>
      <c r="M125" s="160" t="s">
        <v>339</v>
      </c>
      <c r="N125" s="19"/>
    </row>
    <row r="126" spans="2:14" x14ac:dyDescent="0.2">
      <c r="B126" s="159" t="s">
        <v>2</v>
      </c>
      <c r="C126" s="198"/>
      <c r="D126" s="198"/>
      <c r="E126" s="198"/>
      <c r="F126" s="198"/>
      <c r="G126" s="198"/>
      <c r="H126" s="199"/>
      <c r="I126" s="191" t="s">
        <v>323</v>
      </c>
      <c r="J126" s="160"/>
      <c r="K126" s="160"/>
      <c r="L126" s="19"/>
      <c r="M126" s="160" t="s">
        <v>339</v>
      </c>
      <c r="N126" s="19"/>
    </row>
    <row r="127" spans="2:14" x14ac:dyDescent="0.2">
      <c r="B127" s="159" t="s">
        <v>350</v>
      </c>
      <c r="C127" s="198"/>
      <c r="D127" s="198"/>
      <c r="E127" s="198"/>
      <c r="F127" s="198"/>
      <c r="G127" s="198"/>
      <c r="H127" s="199"/>
      <c r="I127" s="191" t="s">
        <v>403</v>
      </c>
      <c r="J127" s="160"/>
      <c r="K127" s="160"/>
      <c r="L127" s="19"/>
      <c r="M127" s="160" t="s">
        <v>339</v>
      </c>
      <c r="N127" s="19"/>
    </row>
    <row r="128" spans="2:14" x14ac:dyDescent="0.2">
      <c r="B128" s="159" t="s">
        <v>3</v>
      </c>
      <c r="C128" s="198"/>
      <c r="D128" s="198"/>
      <c r="E128" s="198"/>
      <c r="F128" s="198"/>
      <c r="G128" s="198"/>
      <c r="H128" s="199"/>
      <c r="I128" s="191" t="s">
        <v>402</v>
      </c>
      <c r="J128" s="160"/>
      <c r="K128" s="160"/>
      <c r="L128" s="19"/>
      <c r="M128" s="160" t="s">
        <v>339</v>
      </c>
      <c r="N128" s="19"/>
    </row>
    <row r="129" spans="2:14" x14ac:dyDescent="0.2">
      <c r="B129" s="159" t="s">
        <v>351</v>
      </c>
      <c r="C129" s="198"/>
      <c r="D129" s="198"/>
      <c r="E129" s="198"/>
      <c r="F129" s="198"/>
      <c r="G129" s="198"/>
      <c r="H129" s="199"/>
      <c r="I129" s="191" t="s">
        <v>324</v>
      </c>
      <c r="J129" s="160"/>
      <c r="K129" s="160"/>
      <c r="L129" s="19"/>
      <c r="M129" s="160" t="s">
        <v>339</v>
      </c>
      <c r="N129" s="19"/>
    </row>
    <row r="130" spans="2:14" x14ac:dyDescent="0.2">
      <c r="B130" s="159" t="s">
        <v>352</v>
      </c>
      <c r="C130" s="198"/>
      <c r="D130" s="198"/>
      <c r="E130" s="198"/>
      <c r="F130" s="198"/>
      <c r="G130" s="198"/>
      <c r="H130" s="199"/>
      <c r="I130" s="191" t="s">
        <v>325</v>
      </c>
      <c r="J130" s="160"/>
      <c r="K130" s="160"/>
      <c r="L130" s="19"/>
      <c r="M130" s="160" t="s">
        <v>339</v>
      </c>
      <c r="N130" s="19"/>
    </row>
    <row r="131" spans="2:14" x14ac:dyDescent="0.2">
      <c r="B131" s="159" t="s">
        <v>4</v>
      </c>
      <c r="C131" s="198"/>
      <c r="D131" s="198"/>
      <c r="E131" s="198"/>
      <c r="F131" s="198"/>
      <c r="G131" s="198"/>
      <c r="H131" s="199"/>
      <c r="I131" s="191" t="s">
        <v>399</v>
      </c>
      <c r="J131" s="160"/>
      <c r="K131" s="160"/>
      <c r="L131" s="19"/>
      <c r="M131" s="160" t="s">
        <v>339</v>
      </c>
      <c r="N131" s="19"/>
    </row>
    <row r="132" spans="2:14" x14ac:dyDescent="0.2">
      <c r="B132" s="159" t="s">
        <v>353</v>
      </c>
      <c r="C132" s="198"/>
      <c r="D132" s="198"/>
      <c r="E132" s="198"/>
      <c r="F132" s="198"/>
      <c r="G132" s="198"/>
      <c r="H132" s="199"/>
      <c r="I132" s="191" t="s">
        <v>402</v>
      </c>
      <c r="J132" s="160"/>
      <c r="K132" s="160"/>
      <c r="L132" s="19"/>
      <c r="M132" s="160" t="s">
        <v>339</v>
      </c>
      <c r="N132" s="19"/>
    </row>
    <row r="133" spans="2:14" x14ac:dyDescent="0.2">
      <c r="B133" s="159" t="s">
        <v>354</v>
      </c>
      <c r="C133" s="198"/>
      <c r="D133" s="198"/>
      <c r="E133" s="198"/>
      <c r="F133" s="198"/>
      <c r="G133" s="198"/>
      <c r="H133" s="199"/>
      <c r="I133" s="191" t="s">
        <v>324</v>
      </c>
      <c r="J133" s="160"/>
      <c r="K133" s="160"/>
      <c r="L133" s="19"/>
      <c r="M133" s="160" t="s">
        <v>339</v>
      </c>
      <c r="N133" s="19"/>
    </row>
    <row r="134" spans="2:14" x14ac:dyDescent="0.2">
      <c r="B134" s="159" t="s">
        <v>355</v>
      </c>
      <c r="C134" s="198"/>
      <c r="D134" s="198"/>
      <c r="E134" s="198"/>
      <c r="F134" s="198"/>
      <c r="G134" s="198"/>
      <c r="H134" s="199"/>
      <c r="I134" s="191" t="s">
        <v>398</v>
      </c>
      <c r="J134" s="160"/>
      <c r="K134" s="160"/>
      <c r="L134" s="19"/>
      <c r="M134" s="160" t="s">
        <v>339</v>
      </c>
      <c r="N134" s="19"/>
    </row>
    <row r="135" spans="2:14" x14ac:dyDescent="0.2">
      <c r="B135" s="159" t="s">
        <v>356</v>
      </c>
      <c r="C135" s="198"/>
      <c r="D135" s="198"/>
      <c r="E135" s="198"/>
      <c r="F135" s="198"/>
      <c r="G135" s="198"/>
      <c r="H135" s="199"/>
      <c r="I135" s="191" t="s">
        <v>326</v>
      </c>
      <c r="J135" s="160"/>
      <c r="K135" s="160"/>
      <c r="L135" s="19"/>
      <c r="M135" s="160" t="s">
        <v>339</v>
      </c>
      <c r="N135" s="19"/>
    </row>
    <row r="136" spans="2:14" x14ac:dyDescent="0.2">
      <c r="B136" s="159" t="s">
        <v>5</v>
      </c>
      <c r="C136" s="198"/>
      <c r="D136" s="198"/>
      <c r="E136" s="198"/>
      <c r="F136" s="198"/>
      <c r="G136" s="198"/>
      <c r="H136" s="199"/>
      <c r="I136" s="191" t="s">
        <v>399</v>
      </c>
      <c r="J136" s="160"/>
      <c r="K136" s="160"/>
      <c r="L136" s="19"/>
      <c r="M136" s="160" t="s">
        <v>339</v>
      </c>
      <c r="N136" s="19"/>
    </row>
    <row r="137" spans="2:14" x14ac:dyDescent="0.2">
      <c r="B137" s="159" t="s">
        <v>6</v>
      </c>
      <c r="C137" s="198"/>
      <c r="D137" s="198"/>
      <c r="E137" s="198"/>
      <c r="F137" s="198"/>
      <c r="G137" s="198"/>
      <c r="H137" s="199"/>
      <c r="I137" s="191" t="s">
        <v>402</v>
      </c>
      <c r="J137" s="160"/>
      <c r="K137" s="160"/>
      <c r="L137" s="19"/>
      <c r="M137" s="160" t="s">
        <v>339</v>
      </c>
      <c r="N137" s="19"/>
    </row>
    <row r="138" spans="2:14" x14ac:dyDescent="0.2">
      <c r="B138" s="159" t="s">
        <v>357</v>
      </c>
      <c r="C138" s="198"/>
      <c r="D138" s="198"/>
      <c r="E138" s="198"/>
      <c r="F138" s="198"/>
      <c r="G138" s="198"/>
      <c r="H138" s="199"/>
      <c r="I138" s="191" t="s">
        <v>325</v>
      </c>
      <c r="J138" s="160"/>
      <c r="K138" s="160"/>
      <c r="L138" s="19"/>
      <c r="M138" s="160" t="s">
        <v>339</v>
      </c>
      <c r="N138" s="19"/>
    </row>
    <row r="139" spans="2:14" x14ac:dyDescent="0.2">
      <c r="B139" s="159" t="s">
        <v>358</v>
      </c>
      <c r="C139" s="198"/>
      <c r="D139" s="198"/>
      <c r="E139" s="198"/>
      <c r="F139" s="198"/>
      <c r="G139" s="198"/>
      <c r="H139" s="199"/>
      <c r="I139" s="191" t="s">
        <v>398</v>
      </c>
      <c r="J139" s="160"/>
      <c r="K139" s="160"/>
      <c r="L139" s="19"/>
      <c r="M139" s="160" t="s">
        <v>339</v>
      </c>
      <c r="N139" s="19"/>
    </row>
    <row r="140" spans="2:14" x14ac:dyDescent="0.2">
      <c r="B140" s="159" t="s">
        <v>7</v>
      </c>
      <c r="C140" s="198"/>
      <c r="D140" s="198"/>
      <c r="E140" s="198"/>
      <c r="F140" s="198"/>
      <c r="G140" s="198"/>
      <c r="H140" s="199"/>
      <c r="I140" s="191" t="s">
        <v>327</v>
      </c>
      <c r="J140" s="160"/>
      <c r="K140" s="160"/>
      <c r="L140" s="19"/>
      <c r="M140" s="160" t="s">
        <v>339</v>
      </c>
      <c r="N140" s="19"/>
    </row>
    <row r="141" spans="2:14" x14ac:dyDescent="0.2">
      <c r="B141" s="159" t="s">
        <v>359</v>
      </c>
      <c r="C141" s="198"/>
      <c r="D141" s="198"/>
      <c r="E141" s="198"/>
      <c r="F141" s="198"/>
      <c r="G141" s="198"/>
      <c r="H141" s="199"/>
      <c r="I141" s="191" t="s">
        <v>328</v>
      </c>
      <c r="J141" s="160"/>
      <c r="K141" s="160"/>
      <c r="L141" s="19"/>
      <c r="M141" s="160" t="s">
        <v>339</v>
      </c>
      <c r="N141" s="19"/>
    </row>
    <row r="142" spans="2:14" x14ac:dyDescent="0.2">
      <c r="B142" s="159" t="s">
        <v>360</v>
      </c>
      <c r="C142" s="198"/>
      <c r="D142" s="198"/>
      <c r="E142" s="198"/>
      <c r="F142" s="198"/>
      <c r="G142" s="198"/>
      <c r="H142" s="199"/>
      <c r="I142" s="191" t="s">
        <v>324</v>
      </c>
      <c r="J142" s="160"/>
      <c r="K142" s="160"/>
      <c r="L142" s="19"/>
      <c r="M142" s="160" t="s">
        <v>339</v>
      </c>
      <c r="N142" s="19"/>
    </row>
    <row r="143" spans="2:14" x14ac:dyDescent="0.2">
      <c r="B143" s="159" t="s">
        <v>361</v>
      </c>
      <c r="C143" s="198"/>
      <c r="D143" s="198"/>
      <c r="E143" s="198"/>
      <c r="F143" s="198"/>
      <c r="G143" s="198"/>
      <c r="H143" s="199"/>
      <c r="I143" s="191" t="s">
        <v>324</v>
      </c>
      <c r="J143" s="160"/>
      <c r="K143" s="160"/>
      <c r="L143" s="19"/>
      <c r="M143" s="160" t="s">
        <v>339</v>
      </c>
      <c r="N143" s="19"/>
    </row>
    <row r="144" spans="2:14" x14ac:dyDescent="0.2">
      <c r="B144" s="159" t="s">
        <v>362</v>
      </c>
      <c r="C144" s="198"/>
      <c r="D144" s="198"/>
      <c r="E144" s="198"/>
      <c r="F144" s="198"/>
      <c r="G144" s="198"/>
      <c r="H144" s="199"/>
      <c r="I144" s="191" t="s">
        <v>328</v>
      </c>
      <c r="J144" s="160"/>
      <c r="K144" s="160"/>
      <c r="L144" s="19"/>
      <c r="M144" s="160" t="s">
        <v>339</v>
      </c>
      <c r="N144" s="19"/>
    </row>
    <row r="145" spans="2:14" x14ac:dyDescent="0.2">
      <c r="B145" s="159" t="s">
        <v>363</v>
      </c>
      <c r="C145" s="198"/>
      <c r="D145" s="198"/>
      <c r="E145" s="198"/>
      <c r="F145" s="198"/>
      <c r="G145" s="198"/>
      <c r="H145" s="199"/>
      <c r="I145" s="191" t="s">
        <v>324</v>
      </c>
      <c r="J145" s="160"/>
      <c r="K145" s="160"/>
      <c r="L145" s="19"/>
      <c r="M145" s="160" t="s">
        <v>339</v>
      </c>
      <c r="N145" s="19"/>
    </row>
    <row r="146" spans="2:14" x14ac:dyDescent="0.2">
      <c r="B146" s="159" t="s">
        <v>8</v>
      </c>
      <c r="C146" s="209"/>
      <c r="D146" s="209"/>
      <c r="E146" s="209"/>
      <c r="F146" s="209"/>
      <c r="G146" s="209"/>
      <c r="H146" s="210"/>
      <c r="I146" s="191" t="s">
        <v>403</v>
      </c>
      <c r="J146" s="160"/>
      <c r="K146" s="160"/>
      <c r="L146" s="19"/>
      <c r="M146" s="160" t="s">
        <v>339</v>
      </c>
      <c r="N146" s="19"/>
    </row>
    <row r="147" spans="2:14" x14ac:dyDescent="0.2">
      <c r="B147" s="159" t="s">
        <v>9</v>
      </c>
      <c r="C147" s="198"/>
      <c r="D147" s="198"/>
      <c r="E147" s="198"/>
      <c r="F147" s="198"/>
      <c r="G147" s="198"/>
      <c r="H147" s="199"/>
      <c r="I147" s="191" t="s">
        <v>329</v>
      </c>
      <c r="J147" s="160"/>
      <c r="K147" s="160"/>
      <c r="L147" s="19"/>
      <c r="M147" s="160" t="s">
        <v>339</v>
      </c>
      <c r="N147" s="19"/>
    </row>
    <row r="148" spans="2:14" x14ac:dyDescent="0.2">
      <c r="B148" s="159" t="s">
        <v>364</v>
      </c>
      <c r="C148" s="198"/>
      <c r="D148" s="198"/>
      <c r="E148" s="198"/>
      <c r="F148" s="198"/>
      <c r="G148" s="198"/>
      <c r="H148" s="199"/>
      <c r="I148" s="191" t="s">
        <v>330</v>
      </c>
      <c r="J148" s="160"/>
      <c r="K148" s="160"/>
      <c r="L148" s="19"/>
      <c r="M148" s="160" t="s">
        <v>339</v>
      </c>
      <c r="N148" s="19"/>
    </row>
    <row r="149" spans="2:14" x14ac:dyDescent="0.2">
      <c r="B149" s="159" t="s">
        <v>365</v>
      </c>
      <c r="C149" s="198"/>
      <c r="D149" s="198"/>
      <c r="E149" s="198"/>
      <c r="F149" s="198"/>
      <c r="G149" s="198"/>
      <c r="H149" s="199"/>
      <c r="I149" s="191" t="s">
        <v>398</v>
      </c>
      <c r="J149" s="160"/>
      <c r="K149" s="160"/>
      <c r="L149" s="19"/>
      <c r="M149" s="160" t="s">
        <v>339</v>
      </c>
      <c r="N149" s="19"/>
    </row>
    <row r="150" spans="2:14" x14ac:dyDescent="0.2">
      <c r="B150" s="159" t="s">
        <v>366</v>
      </c>
      <c r="C150" s="198"/>
      <c r="D150" s="198"/>
      <c r="E150" s="198"/>
      <c r="F150" s="198"/>
      <c r="G150" s="198"/>
      <c r="H150" s="199"/>
      <c r="I150" s="191" t="s">
        <v>398</v>
      </c>
      <c r="J150" s="160"/>
      <c r="K150" s="160"/>
      <c r="L150" s="19"/>
      <c r="M150" s="160" t="s">
        <v>339</v>
      </c>
      <c r="N150" s="19"/>
    </row>
    <row r="151" spans="2:14" x14ac:dyDescent="0.2">
      <c r="B151" s="159" t="s">
        <v>367</v>
      </c>
      <c r="C151" s="198"/>
      <c r="D151" s="198"/>
      <c r="E151" s="198"/>
      <c r="F151" s="198"/>
      <c r="G151" s="198"/>
      <c r="H151" s="199"/>
      <c r="I151" s="191" t="s">
        <v>400</v>
      </c>
      <c r="J151" s="160"/>
      <c r="K151" s="160"/>
      <c r="L151" s="19"/>
      <c r="M151" s="160" t="s">
        <v>339</v>
      </c>
      <c r="N151" s="19"/>
    </row>
    <row r="152" spans="2:14" x14ac:dyDescent="0.2">
      <c r="B152" s="159" t="s">
        <v>367</v>
      </c>
      <c r="C152" s="198"/>
      <c r="D152" s="198"/>
      <c r="E152" s="198"/>
      <c r="F152" s="198"/>
      <c r="G152" s="198"/>
      <c r="H152" s="199"/>
      <c r="I152" s="191" t="s">
        <v>401</v>
      </c>
      <c r="J152" s="160"/>
      <c r="K152" s="160"/>
      <c r="L152" s="19"/>
      <c r="M152" s="160"/>
      <c r="N152" s="19"/>
    </row>
    <row r="153" spans="2:14" x14ac:dyDescent="0.2">
      <c r="B153" s="159" t="s">
        <v>368</v>
      </c>
      <c r="C153" s="198"/>
      <c r="D153" s="198"/>
      <c r="E153" s="198"/>
      <c r="F153" s="198"/>
      <c r="G153" s="198"/>
      <c r="H153" s="199"/>
      <c r="I153" s="191" t="s">
        <v>402</v>
      </c>
      <c r="J153" s="160"/>
      <c r="K153" s="160"/>
      <c r="L153" s="19"/>
      <c r="M153" s="160" t="s">
        <v>339</v>
      </c>
      <c r="N153" s="19"/>
    </row>
    <row r="154" spans="2:14" x14ac:dyDescent="0.2">
      <c r="B154" s="159" t="s">
        <v>370</v>
      </c>
      <c r="C154" s="198"/>
      <c r="D154" s="198"/>
      <c r="E154" s="198"/>
      <c r="F154" s="198"/>
      <c r="G154" s="198"/>
      <c r="H154" s="199"/>
      <c r="I154" s="191" t="s">
        <v>330</v>
      </c>
      <c r="J154" s="160"/>
      <c r="K154" s="160"/>
      <c r="L154" s="19"/>
      <c r="M154" s="160" t="s">
        <v>339</v>
      </c>
      <c r="N154" s="19"/>
    </row>
    <row r="155" spans="2:14" x14ac:dyDescent="0.2">
      <c r="B155" s="159" t="s">
        <v>369</v>
      </c>
      <c r="C155" s="198"/>
      <c r="D155" s="198"/>
      <c r="E155" s="198"/>
      <c r="F155" s="198"/>
      <c r="G155" s="198"/>
      <c r="H155" s="199"/>
      <c r="I155" s="191" t="s">
        <v>330</v>
      </c>
      <c r="J155" s="160"/>
      <c r="K155" s="160"/>
      <c r="L155" s="19"/>
      <c r="M155" s="160" t="s">
        <v>339</v>
      </c>
      <c r="N155" s="19"/>
    </row>
    <row r="156" spans="2:14" x14ac:dyDescent="0.2">
      <c r="B156" s="159" t="s">
        <v>371</v>
      </c>
      <c r="C156" s="198"/>
      <c r="D156" s="198"/>
      <c r="E156" s="198"/>
      <c r="F156" s="198"/>
      <c r="G156" s="198"/>
      <c r="H156" s="199"/>
      <c r="I156" s="191" t="s">
        <v>402</v>
      </c>
      <c r="J156" s="160"/>
      <c r="K156" s="160"/>
      <c r="L156" s="19"/>
      <c r="M156" s="160" t="s">
        <v>339</v>
      </c>
      <c r="N156" s="19"/>
    </row>
    <row r="157" spans="2:14" x14ac:dyDescent="0.2">
      <c r="B157" s="159" t="s">
        <v>372</v>
      </c>
      <c r="C157" s="198"/>
      <c r="D157" s="198"/>
      <c r="E157" s="198"/>
      <c r="F157" s="198"/>
      <c r="G157" s="198"/>
      <c r="H157" s="199"/>
      <c r="I157" s="191" t="s">
        <v>399</v>
      </c>
      <c r="J157" s="160"/>
      <c r="K157" s="160"/>
      <c r="L157" s="19"/>
      <c r="M157" s="160" t="s">
        <v>339</v>
      </c>
      <c r="N157" s="19"/>
    </row>
    <row r="158" spans="2:14" x14ac:dyDescent="0.2">
      <c r="B158" s="159" t="s">
        <v>373</v>
      </c>
      <c r="C158" s="198"/>
      <c r="D158" s="198"/>
      <c r="E158" s="198"/>
      <c r="F158" s="198"/>
      <c r="G158" s="198"/>
      <c r="H158" s="199"/>
      <c r="I158" s="191" t="s">
        <v>329</v>
      </c>
      <c r="J158" s="160"/>
      <c r="K158" s="160"/>
      <c r="L158" s="19"/>
      <c r="M158" s="160" t="s">
        <v>339</v>
      </c>
      <c r="N158" s="19"/>
    </row>
    <row r="159" spans="2:14" x14ac:dyDescent="0.2">
      <c r="B159" s="159" t="s">
        <v>374</v>
      </c>
      <c r="C159" s="198"/>
      <c r="D159" s="198"/>
      <c r="E159" s="198"/>
      <c r="F159" s="198"/>
      <c r="G159" s="198"/>
      <c r="H159" s="199"/>
      <c r="I159" s="191" t="s">
        <v>329</v>
      </c>
      <c r="J159" s="160"/>
      <c r="K159" s="160"/>
      <c r="L159" s="19"/>
      <c r="M159" s="160" t="s">
        <v>339</v>
      </c>
      <c r="N159" s="19"/>
    </row>
    <row r="160" spans="2:14" x14ac:dyDescent="0.2">
      <c r="B160" s="159" t="s">
        <v>375</v>
      </c>
      <c r="C160" s="198"/>
      <c r="D160" s="198"/>
      <c r="E160" s="198"/>
      <c r="F160" s="198"/>
      <c r="G160" s="198"/>
      <c r="H160" s="199"/>
      <c r="I160" s="191" t="s">
        <v>323</v>
      </c>
      <c r="J160" s="160"/>
      <c r="K160" s="160"/>
      <c r="L160" s="19"/>
      <c r="M160" s="160" t="s">
        <v>339</v>
      </c>
      <c r="N160" s="19"/>
    </row>
    <row r="161" spans="2:14" x14ac:dyDescent="0.2">
      <c r="B161" s="159" t="s">
        <v>376</v>
      </c>
      <c r="C161" s="198"/>
      <c r="D161" s="198"/>
      <c r="E161" s="198"/>
      <c r="F161" s="198"/>
      <c r="G161" s="198"/>
      <c r="H161" s="199"/>
      <c r="I161" s="191" t="s">
        <v>327</v>
      </c>
      <c r="J161" s="160"/>
      <c r="K161" s="160"/>
      <c r="L161" s="19"/>
      <c r="M161" s="160" t="s">
        <v>339</v>
      </c>
      <c r="N161" s="19"/>
    </row>
    <row r="162" spans="2:14" x14ac:dyDescent="0.2">
      <c r="B162" s="159" t="s">
        <v>377</v>
      </c>
      <c r="C162" s="198"/>
      <c r="D162" s="198"/>
      <c r="E162" s="198"/>
      <c r="F162" s="198"/>
      <c r="G162" s="198"/>
      <c r="H162" s="199"/>
      <c r="I162" s="191" t="s">
        <v>402</v>
      </c>
      <c r="J162" s="160"/>
      <c r="K162" s="160"/>
      <c r="L162" s="19"/>
      <c r="M162" s="160" t="s">
        <v>339</v>
      </c>
      <c r="N162" s="19"/>
    </row>
    <row r="163" spans="2:14" x14ac:dyDescent="0.2">
      <c r="B163" s="159" t="s">
        <v>378</v>
      </c>
      <c r="C163" s="198"/>
      <c r="D163" s="198"/>
      <c r="E163" s="198"/>
      <c r="F163" s="198"/>
      <c r="G163" s="198"/>
      <c r="H163" s="199"/>
      <c r="I163" s="191" t="s">
        <v>403</v>
      </c>
      <c r="J163" s="160"/>
      <c r="K163" s="160"/>
      <c r="L163" s="19"/>
      <c r="M163" s="160" t="s">
        <v>339</v>
      </c>
      <c r="N163" s="19"/>
    </row>
    <row r="164" spans="2:14" x14ac:dyDescent="0.2">
      <c r="B164" s="159" t="s">
        <v>379</v>
      </c>
      <c r="C164" s="198"/>
      <c r="D164" s="198"/>
      <c r="E164" s="198"/>
      <c r="F164" s="198"/>
      <c r="G164" s="198"/>
      <c r="H164" s="199"/>
      <c r="I164" s="191" t="s">
        <v>403</v>
      </c>
      <c r="J164" s="160"/>
      <c r="K164" s="160"/>
      <c r="L164" s="19"/>
      <c r="M164" s="160" t="s">
        <v>339</v>
      </c>
      <c r="N164" s="19"/>
    </row>
    <row r="165" spans="2:14" x14ac:dyDescent="0.2">
      <c r="B165" s="159" t="s">
        <v>380</v>
      </c>
      <c r="C165" s="198"/>
      <c r="D165" s="198"/>
      <c r="E165" s="198"/>
      <c r="F165" s="198"/>
      <c r="G165" s="198"/>
      <c r="H165" s="199"/>
      <c r="I165" s="191" t="s">
        <v>402</v>
      </c>
      <c r="J165" s="160"/>
      <c r="K165" s="160"/>
      <c r="L165" s="19"/>
      <c r="M165" s="160" t="s">
        <v>339</v>
      </c>
      <c r="N165" s="19"/>
    </row>
    <row r="166" spans="2:14" x14ac:dyDescent="0.2">
      <c r="B166" s="159" t="s">
        <v>381</v>
      </c>
      <c r="C166" s="198"/>
      <c r="D166" s="198"/>
      <c r="E166" s="198"/>
      <c r="F166" s="198"/>
      <c r="G166" s="198"/>
      <c r="H166" s="199"/>
      <c r="I166" s="191" t="s">
        <v>329</v>
      </c>
      <c r="J166" s="160"/>
      <c r="K166" s="160"/>
      <c r="L166" s="19"/>
      <c r="M166" s="160" t="s">
        <v>339</v>
      </c>
      <c r="N166" s="19"/>
    </row>
    <row r="167" spans="2:14" x14ac:dyDescent="0.2">
      <c r="B167" s="159" t="s">
        <v>382</v>
      </c>
      <c r="C167" s="198"/>
      <c r="D167" s="198"/>
      <c r="E167" s="198"/>
      <c r="F167" s="198"/>
      <c r="G167" s="198"/>
      <c r="H167" s="199"/>
      <c r="I167" s="191" t="s">
        <v>402</v>
      </c>
      <c r="J167" s="160"/>
      <c r="K167" s="160"/>
      <c r="L167" s="19"/>
      <c r="M167" s="160" t="s">
        <v>339</v>
      </c>
      <c r="N167" s="19"/>
    </row>
    <row r="168" spans="2:14" x14ac:dyDescent="0.2">
      <c r="B168" s="159" t="s">
        <v>383</v>
      </c>
      <c r="C168" s="198"/>
      <c r="D168" s="198"/>
      <c r="E168" s="198"/>
      <c r="F168" s="198"/>
      <c r="G168" s="198"/>
      <c r="H168" s="199"/>
      <c r="I168" s="191" t="s">
        <v>322</v>
      </c>
      <c r="J168" s="160"/>
      <c r="K168" s="160"/>
      <c r="L168" s="19"/>
      <c r="M168" s="160" t="s">
        <v>339</v>
      </c>
      <c r="N168" s="19"/>
    </row>
    <row r="169" spans="2:14" x14ac:dyDescent="0.2">
      <c r="B169" s="159" t="s">
        <v>10</v>
      </c>
      <c r="C169" s="198"/>
      <c r="D169" s="198"/>
      <c r="E169" s="198"/>
      <c r="F169" s="198"/>
      <c r="G169" s="198"/>
      <c r="H169" s="199"/>
      <c r="I169" s="191" t="s">
        <v>403</v>
      </c>
      <c r="J169" s="160"/>
      <c r="K169" s="160"/>
      <c r="L169" s="19"/>
      <c r="M169" s="160" t="s">
        <v>339</v>
      </c>
      <c r="N169" s="19"/>
    </row>
    <row r="170" spans="2:14" x14ac:dyDescent="0.2">
      <c r="B170" s="159" t="s">
        <v>384</v>
      </c>
      <c r="C170" s="198"/>
      <c r="D170" s="198"/>
      <c r="E170" s="198"/>
      <c r="F170" s="198"/>
      <c r="G170" s="198"/>
      <c r="H170" s="199"/>
      <c r="I170" s="191" t="s">
        <v>329</v>
      </c>
      <c r="J170" s="160"/>
      <c r="K170" s="160"/>
      <c r="L170" s="19"/>
      <c r="M170" s="160" t="s">
        <v>339</v>
      </c>
      <c r="N170" s="19"/>
    </row>
    <row r="171" spans="2:14" x14ac:dyDescent="0.2">
      <c r="B171" s="159" t="s">
        <v>385</v>
      </c>
      <c r="C171" s="198"/>
      <c r="D171" s="198"/>
      <c r="E171" s="198"/>
      <c r="F171" s="198"/>
      <c r="G171" s="198"/>
      <c r="H171" s="199"/>
      <c r="I171" s="191" t="s">
        <v>403</v>
      </c>
      <c r="J171" s="160"/>
      <c r="K171" s="160"/>
      <c r="L171" s="19"/>
      <c r="M171" s="160" t="s">
        <v>339</v>
      </c>
      <c r="N171" s="19"/>
    </row>
    <row r="172" spans="2:14" x14ac:dyDescent="0.2">
      <c r="B172" s="159" t="s">
        <v>11</v>
      </c>
      <c r="C172" s="198"/>
      <c r="D172" s="198"/>
      <c r="E172" s="198"/>
      <c r="F172" s="198"/>
      <c r="G172" s="198"/>
      <c r="H172" s="199"/>
      <c r="I172" s="191" t="s">
        <v>326</v>
      </c>
      <c r="J172" s="160"/>
      <c r="K172" s="160"/>
      <c r="L172" s="19"/>
      <c r="M172" s="160" t="s">
        <v>339</v>
      </c>
      <c r="N172" s="19"/>
    </row>
    <row r="173" spans="2:14" x14ac:dyDescent="0.2">
      <c r="B173" s="159" t="s">
        <v>386</v>
      </c>
      <c r="C173" s="198"/>
      <c r="D173" s="198"/>
      <c r="E173" s="198"/>
      <c r="F173" s="198"/>
      <c r="G173" s="198"/>
      <c r="H173" s="199"/>
      <c r="I173" s="191" t="s">
        <v>402</v>
      </c>
      <c r="J173" s="160"/>
      <c r="K173" s="160"/>
      <c r="L173" s="19"/>
      <c r="M173" s="160" t="s">
        <v>339</v>
      </c>
      <c r="N173" s="19"/>
    </row>
    <row r="174" spans="2:14" x14ac:dyDescent="0.2">
      <c r="B174" s="159" t="s">
        <v>387</v>
      </c>
      <c r="C174" s="198"/>
      <c r="D174" s="198"/>
      <c r="E174" s="198"/>
      <c r="F174" s="198"/>
      <c r="G174" s="198"/>
      <c r="H174" s="199"/>
      <c r="I174" s="191" t="s">
        <v>402</v>
      </c>
      <c r="J174" s="160"/>
      <c r="K174" s="160"/>
      <c r="L174" s="19"/>
      <c r="M174" s="160" t="s">
        <v>339</v>
      </c>
      <c r="N174" s="19"/>
    </row>
    <row r="175" spans="2:14" x14ac:dyDescent="0.2">
      <c r="B175" s="159" t="s">
        <v>388</v>
      </c>
      <c r="C175" s="198"/>
      <c r="D175" s="198"/>
      <c r="E175" s="198"/>
      <c r="F175" s="198"/>
      <c r="G175" s="198"/>
      <c r="H175" s="199"/>
      <c r="I175" s="191" t="s">
        <v>402</v>
      </c>
      <c r="J175" s="160"/>
      <c r="K175" s="160"/>
      <c r="L175" s="19"/>
      <c r="M175" s="160" t="s">
        <v>339</v>
      </c>
      <c r="N175" s="19"/>
    </row>
    <row r="176" spans="2:14" x14ac:dyDescent="0.2">
      <c r="B176" s="159" t="s">
        <v>389</v>
      </c>
      <c r="C176" s="198"/>
      <c r="D176" s="198"/>
      <c r="E176" s="198"/>
      <c r="F176" s="198"/>
      <c r="G176" s="198"/>
      <c r="H176" s="199"/>
      <c r="I176" s="191" t="s">
        <v>403</v>
      </c>
      <c r="J176" s="160"/>
      <c r="K176" s="160"/>
      <c r="L176" s="19"/>
      <c r="M176" s="160" t="s">
        <v>339</v>
      </c>
      <c r="N176" s="19"/>
    </row>
    <row r="177" spans="2:14" x14ac:dyDescent="0.2">
      <c r="B177" s="159" t="s">
        <v>12</v>
      </c>
      <c r="C177" s="198"/>
      <c r="D177" s="198"/>
      <c r="E177" s="198"/>
      <c r="F177" s="198"/>
      <c r="G177" s="198"/>
      <c r="H177" s="199"/>
      <c r="I177" s="191" t="s">
        <v>398</v>
      </c>
      <c r="J177" s="160"/>
      <c r="K177" s="160"/>
      <c r="L177" s="19"/>
      <c r="M177" s="160" t="s">
        <v>339</v>
      </c>
      <c r="N177" s="19"/>
    </row>
    <row r="178" spans="2:14" x14ac:dyDescent="0.2">
      <c r="B178" s="159" t="s">
        <v>13</v>
      </c>
      <c r="C178" s="198"/>
      <c r="D178" s="198"/>
      <c r="E178" s="198"/>
      <c r="F178" s="198"/>
      <c r="G178" s="198"/>
      <c r="H178" s="199"/>
      <c r="I178" s="191" t="s">
        <v>325</v>
      </c>
      <c r="J178" s="160"/>
      <c r="K178" s="160"/>
      <c r="L178" s="19"/>
      <c r="M178" s="160" t="s">
        <v>339</v>
      </c>
      <c r="N178" s="19"/>
    </row>
    <row r="179" spans="2:14" x14ac:dyDescent="0.2">
      <c r="B179" s="159" t="s">
        <v>14</v>
      </c>
      <c r="C179" s="198"/>
      <c r="D179" s="198"/>
      <c r="E179" s="198"/>
      <c r="F179" s="198"/>
      <c r="G179" s="198"/>
      <c r="H179" s="199"/>
      <c r="I179" s="191" t="s">
        <v>403</v>
      </c>
      <c r="J179" s="160"/>
      <c r="K179" s="160"/>
      <c r="L179" s="19"/>
      <c r="M179" s="160" t="s">
        <v>339</v>
      </c>
      <c r="N179" s="19"/>
    </row>
    <row r="180" spans="2:14" x14ac:dyDescent="0.2">
      <c r="B180" s="159" t="s">
        <v>15</v>
      </c>
      <c r="C180" s="198"/>
      <c r="D180" s="198"/>
      <c r="E180" s="198"/>
      <c r="F180" s="198"/>
      <c r="G180" s="198"/>
      <c r="H180" s="199"/>
      <c r="I180" s="191" t="s">
        <v>324</v>
      </c>
      <c r="J180" s="160"/>
      <c r="K180" s="160"/>
      <c r="L180" s="19"/>
      <c r="M180" s="160" t="s">
        <v>339</v>
      </c>
      <c r="N180" s="19"/>
    </row>
    <row r="181" spans="2:14" x14ac:dyDescent="0.2">
      <c r="B181" s="159" t="s">
        <v>16</v>
      </c>
      <c r="C181" s="198"/>
      <c r="D181" s="198"/>
      <c r="E181" s="198"/>
      <c r="F181" s="198"/>
      <c r="G181" s="198"/>
      <c r="H181" s="199"/>
      <c r="I181" s="191" t="s">
        <v>327</v>
      </c>
      <c r="J181" s="160"/>
      <c r="K181" s="160"/>
      <c r="L181" s="19"/>
      <c r="M181" s="160" t="s">
        <v>339</v>
      </c>
      <c r="N181" s="19"/>
    </row>
    <row r="182" spans="2:14" x14ac:dyDescent="0.2">
      <c r="B182" s="159" t="s">
        <v>17</v>
      </c>
      <c r="C182" s="198"/>
      <c r="D182" s="198"/>
      <c r="E182" s="198"/>
      <c r="F182" s="198"/>
      <c r="G182" s="198"/>
      <c r="H182" s="199"/>
      <c r="I182" s="191" t="s">
        <v>325</v>
      </c>
      <c r="J182" s="160"/>
      <c r="K182" s="160"/>
      <c r="L182" s="19"/>
      <c r="M182" s="160" t="s">
        <v>339</v>
      </c>
      <c r="N182" s="19"/>
    </row>
    <row r="183" spans="2:14" x14ac:dyDescent="0.2">
      <c r="B183" s="159" t="s">
        <v>18</v>
      </c>
      <c r="C183" s="198"/>
      <c r="D183" s="198"/>
      <c r="E183" s="198"/>
      <c r="F183" s="198"/>
      <c r="G183" s="198"/>
      <c r="H183" s="199"/>
      <c r="I183" s="191" t="s">
        <v>329</v>
      </c>
      <c r="J183" s="160"/>
      <c r="K183" s="160"/>
      <c r="L183" s="19"/>
      <c r="M183" s="160" t="s">
        <v>339</v>
      </c>
      <c r="N183" s="19"/>
    </row>
    <row r="184" spans="2:14" x14ac:dyDescent="0.2">
      <c r="B184" s="159" t="s">
        <v>19</v>
      </c>
      <c r="C184" s="198"/>
      <c r="D184" s="198"/>
      <c r="E184" s="198"/>
      <c r="F184" s="198"/>
      <c r="G184" s="198"/>
      <c r="H184" s="199"/>
      <c r="I184" s="191" t="s">
        <v>325</v>
      </c>
      <c r="J184" s="160"/>
      <c r="K184" s="160"/>
      <c r="L184" s="19"/>
      <c r="M184" s="160" t="s">
        <v>339</v>
      </c>
      <c r="N184" s="19"/>
    </row>
    <row r="185" spans="2:14" x14ac:dyDescent="0.2">
      <c r="B185" s="159" t="s">
        <v>20</v>
      </c>
      <c r="C185" s="198"/>
      <c r="D185" s="198"/>
      <c r="E185" s="198"/>
      <c r="F185" s="198"/>
      <c r="G185" s="198"/>
      <c r="H185" s="199"/>
      <c r="I185" s="191" t="s">
        <v>325</v>
      </c>
      <c r="J185" s="160"/>
      <c r="K185" s="160"/>
      <c r="L185" s="19"/>
      <c r="M185" s="160" t="s">
        <v>339</v>
      </c>
      <c r="N185" s="19"/>
    </row>
    <row r="186" spans="2:14" x14ac:dyDescent="0.2">
      <c r="B186" s="159" t="s">
        <v>21</v>
      </c>
      <c r="C186" s="198"/>
      <c r="D186" s="198"/>
      <c r="E186" s="198"/>
      <c r="F186" s="198"/>
      <c r="G186" s="198"/>
      <c r="H186" s="199"/>
      <c r="I186" s="191" t="s">
        <v>327</v>
      </c>
      <c r="J186" s="160"/>
      <c r="K186" s="160"/>
      <c r="L186" s="19"/>
      <c r="M186" s="160" t="s">
        <v>339</v>
      </c>
      <c r="N186" s="19"/>
    </row>
    <row r="187" spans="2:14" x14ac:dyDescent="0.2">
      <c r="B187" s="159" t="s">
        <v>22</v>
      </c>
      <c r="C187" s="198"/>
      <c r="D187" s="198"/>
      <c r="E187" s="198"/>
      <c r="F187" s="198"/>
      <c r="G187" s="198"/>
      <c r="H187" s="199"/>
      <c r="I187" s="191" t="s">
        <v>327</v>
      </c>
      <c r="J187" s="160"/>
      <c r="K187" s="160"/>
      <c r="L187" s="19"/>
      <c r="M187" s="160" t="s">
        <v>339</v>
      </c>
      <c r="N187" s="19"/>
    </row>
    <row r="188" spans="2:14" x14ac:dyDescent="0.2">
      <c r="B188" s="159" t="s">
        <v>23</v>
      </c>
      <c r="C188" s="198"/>
      <c r="D188" s="198"/>
      <c r="E188" s="198"/>
      <c r="F188" s="198"/>
      <c r="G188" s="198"/>
      <c r="H188" s="199"/>
      <c r="I188" s="191" t="s">
        <v>325</v>
      </c>
      <c r="J188" s="160"/>
      <c r="K188" s="160"/>
      <c r="L188" s="19"/>
      <c r="M188" s="160" t="s">
        <v>339</v>
      </c>
      <c r="N188" s="19"/>
    </row>
    <row r="189" spans="2:14" x14ac:dyDescent="0.2">
      <c r="B189" s="159" t="s">
        <v>24</v>
      </c>
      <c r="C189" s="198"/>
      <c r="D189" s="198"/>
      <c r="E189" s="198"/>
      <c r="F189" s="198"/>
      <c r="G189" s="198"/>
      <c r="H189" s="199"/>
      <c r="I189" s="191" t="s">
        <v>325</v>
      </c>
      <c r="J189" s="160"/>
      <c r="K189" s="160"/>
      <c r="L189" s="19"/>
      <c r="M189" s="160" t="s">
        <v>339</v>
      </c>
      <c r="N189" s="19"/>
    </row>
    <row r="190" spans="2:14" x14ac:dyDescent="0.2">
      <c r="B190" s="159" t="s">
        <v>25</v>
      </c>
      <c r="C190" s="198"/>
      <c r="D190" s="198"/>
      <c r="E190" s="198"/>
      <c r="F190" s="198"/>
      <c r="G190" s="198"/>
      <c r="H190" s="199"/>
      <c r="I190" s="191" t="s">
        <v>327</v>
      </c>
      <c r="J190" s="160"/>
      <c r="K190" s="160"/>
      <c r="L190" s="19"/>
      <c r="M190" s="160" t="s">
        <v>339</v>
      </c>
      <c r="N190" s="19"/>
    </row>
    <row r="191" spans="2:14" x14ac:dyDescent="0.2">
      <c r="B191" s="159" t="s">
        <v>26</v>
      </c>
      <c r="C191" s="198"/>
      <c r="D191" s="198"/>
      <c r="E191" s="198"/>
      <c r="F191" s="198"/>
      <c r="G191" s="198"/>
      <c r="H191" s="199"/>
      <c r="I191" s="191" t="s">
        <v>327</v>
      </c>
      <c r="J191" s="160"/>
      <c r="K191" s="160"/>
      <c r="L191" s="19"/>
      <c r="M191" s="160" t="s">
        <v>339</v>
      </c>
      <c r="N191" s="19"/>
    </row>
    <row r="192" spans="2:14" x14ac:dyDescent="0.2">
      <c r="B192" s="159" t="s">
        <v>27</v>
      </c>
      <c r="C192" s="198"/>
      <c r="D192" s="198"/>
      <c r="E192" s="198"/>
      <c r="F192" s="198"/>
      <c r="G192" s="198"/>
      <c r="H192" s="199"/>
      <c r="I192" s="191" t="s">
        <v>402</v>
      </c>
      <c r="J192" s="160"/>
      <c r="K192" s="160"/>
      <c r="L192" s="19"/>
      <c r="M192" s="160" t="s">
        <v>339</v>
      </c>
      <c r="N192" s="19"/>
    </row>
    <row r="193" spans="2:14" x14ac:dyDescent="0.2">
      <c r="B193" s="159" t="s">
        <v>28</v>
      </c>
      <c r="C193" s="198"/>
      <c r="D193" s="198"/>
      <c r="E193" s="198"/>
      <c r="F193" s="198"/>
      <c r="G193" s="198"/>
      <c r="H193" s="199"/>
      <c r="I193" s="191" t="s">
        <v>325</v>
      </c>
      <c r="J193" s="160"/>
      <c r="K193" s="160"/>
      <c r="L193" s="19"/>
      <c r="M193" s="160" t="s">
        <v>339</v>
      </c>
      <c r="N193" s="19"/>
    </row>
    <row r="194" spans="2:14" x14ac:dyDescent="0.2">
      <c r="B194" s="159" t="s">
        <v>29</v>
      </c>
      <c r="C194" s="198"/>
      <c r="D194" s="198"/>
      <c r="E194" s="198"/>
      <c r="F194" s="198"/>
      <c r="G194" s="198"/>
      <c r="H194" s="199"/>
      <c r="I194" s="191" t="s">
        <v>325</v>
      </c>
      <c r="J194" s="160"/>
      <c r="K194" s="160"/>
      <c r="L194" s="19"/>
      <c r="M194" s="160" t="s">
        <v>339</v>
      </c>
      <c r="N194" s="19"/>
    </row>
    <row r="195" spans="2:14" x14ac:dyDescent="0.2">
      <c r="B195" s="159" t="s">
        <v>30</v>
      </c>
      <c r="C195" s="198"/>
      <c r="D195" s="198"/>
      <c r="E195" s="198"/>
      <c r="F195" s="198"/>
      <c r="G195" s="198"/>
      <c r="H195" s="199"/>
      <c r="I195" s="191" t="s">
        <v>324</v>
      </c>
      <c r="J195" s="160"/>
      <c r="K195" s="160"/>
      <c r="L195" s="19"/>
      <c r="M195" s="160" t="s">
        <v>339</v>
      </c>
      <c r="N195" s="19"/>
    </row>
    <row r="196" spans="2:14" x14ac:dyDescent="0.2">
      <c r="B196" s="134" t="s">
        <v>31</v>
      </c>
      <c r="C196" s="201"/>
      <c r="D196" s="201"/>
      <c r="E196" s="201"/>
      <c r="F196" s="201"/>
      <c r="G196" s="201"/>
      <c r="H196" s="202"/>
      <c r="I196" s="192" t="s">
        <v>324</v>
      </c>
      <c r="J196" s="161"/>
      <c r="K196" s="161"/>
      <c r="L196" s="20"/>
      <c r="M196" s="161" t="s">
        <v>339</v>
      </c>
      <c r="N196" s="20"/>
    </row>
    <row r="197" spans="2:14" x14ac:dyDescent="0.2">
      <c r="B197" s="62"/>
      <c r="C197" s="62"/>
      <c r="D197" s="62"/>
      <c r="E197" s="62"/>
      <c r="F197" s="62"/>
      <c r="G197" s="62"/>
      <c r="H197" s="62"/>
      <c r="I197" s="62"/>
      <c r="K197" s="70"/>
      <c r="L197" s="66"/>
    </row>
    <row r="198" spans="2:14" x14ac:dyDescent="0.2">
      <c r="L198" s="66"/>
      <c r="M198" s="66"/>
    </row>
    <row r="199" spans="2:14" x14ac:dyDescent="0.2">
      <c r="B199" s="32" t="s">
        <v>428</v>
      </c>
      <c r="L199" s="66"/>
      <c r="M199" s="66"/>
    </row>
    <row r="200" spans="2:14" x14ac:dyDescent="0.2">
      <c r="B200" s="182" t="s">
        <v>43</v>
      </c>
      <c r="C200" s="194"/>
      <c r="D200" s="194"/>
      <c r="E200" s="194"/>
      <c r="F200" s="194"/>
      <c r="G200" s="194"/>
      <c r="H200" s="194"/>
      <c r="I200" s="251" t="s">
        <v>417</v>
      </c>
      <c r="J200" s="252"/>
      <c r="K200" s="252"/>
      <c r="L200" s="252"/>
      <c r="M200" s="182" t="s">
        <v>123</v>
      </c>
      <c r="N200" s="188"/>
    </row>
    <row r="201" spans="2:14" x14ac:dyDescent="0.2">
      <c r="B201" s="195"/>
      <c r="C201" s="196"/>
      <c r="D201" s="196"/>
      <c r="E201" s="196"/>
      <c r="F201" s="196"/>
      <c r="G201" s="196"/>
      <c r="H201" s="196"/>
      <c r="I201" s="195"/>
      <c r="J201" s="158"/>
      <c r="K201" s="158"/>
      <c r="L201" s="158"/>
      <c r="M201" s="133"/>
      <c r="N201" s="18"/>
    </row>
    <row r="202" spans="2:14" x14ac:dyDescent="0.2">
      <c r="B202" s="159" t="s">
        <v>32</v>
      </c>
      <c r="C202" s="198"/>
      <c r="D202" s="198"/>
      <c r="E202" s="198"/>
      <c r="F202" s="198"/>
      <c r="G202" s="198"/>
      <c r="H202" s="198"/>
      <c r="I202" s="191" t="s">
        <v>394</v>
      </c>
      <c r="J202" s="160"/>
      <c r="K202" s="160"/>
      <c r="L202" s="160"/>
      <c r="M202" s="159" t="s">
        <v>339</v>
      </c>
      <c r="N202" s="19"/>
    </row>
    <row r="203" spans="2:14" x14ac:dyDescent="0.2">
      <c r="B203" s="159" t="s">
        <v>32</v>
      </c>
      <c r="C203" s="198"/>
      <c r="D203" s="198"/>
      <c r="E203" s="198"/>
      <c r="F203" s="198"/>
      <c r="G203" s="198"/>
      <c r="H203" s="198"/>
      <c r="I203" s="191" t="s">
        <v>395</v>
      </c>
      <c r="J203" s="160"/>
      <c r="K203" s="160"/>
      <c r="L203" s="160"/>
      <c r="M203" s="159" t="s">
        <v>339</v>
      </c>
      <c r="N203" s="19"/>
    </row>
    <row r="204" spans="2:14" x14ac:dyDescent="0.2">
      <c r="B204" s="159" t="s">
        <v>33</v>
      </c>
      <c r="C204" s="198"/>
      <c r="D204" s="198"/>
      <c r="E204" s="198"/>
      <c r="F204" s="198"/>
      <c r="G204" s="198"/>
      <c r="H204" s="198"/>
      <c r="I204" s="191" t="s">
        <v>396</v>
      </c>
      <c r="J204" s="160"/>
      <c r="K204" s="160"/>
      <c r="L204" s="160"/>
      <c r="M204" s="159" t="s">
        <v>339</v>
      </c>
      <c r="N204" s="19"/>
    </row>
    <row r="205" spans="2:14" x14ac:dyDescent="0.2">
      <c r="B205" s="159" t="s">
        <v>33</v>
      </c>
      <c r="C205" s="198"/>
      <c r="D205" s="198"/>
      <c r="E205" s="198"/>
      <c r="F205" s="198"/>
      <c r="G205" s="198"/>
      <c r="H205" s="198"/>
      <c r="I205" s="191" t="s">
        <v>397</v>
      </c>
      <c r="J205" s="160"/>
      <c r="K205" s="160"/>
      <c r="L205" s="160"/>
      <c r="M205" s="159" t="s">
        <v>339</v>
      </c>
      <c r="N205" s="19"/>
    </row>
    <row r="206" spans="2:14" x14ac:dyDescent="0.2">
      <c r="B206" s="159" t="s">
        <v>34</v>
      </c>
      <c r="C206" s="198"/>
      <c r="D206" s="198"/>
      <c r="E206" s="198"/>
      <c r="F206" s="198"/>
      <c r="G206" s="198"/>
      <c r="H206" s="198"/>
      <c r="I206" s="191" t="s">
        <v>337</v>
      </c>
      <c r="J206" s="160"/>
      <c r="K206" s="160"/>
      <c r="L206" s="160"/>
      <c r="M206" s="159" t="s">
        <v>339</v>
      </c>
      <c r="N206" s="19"/>
    </row>
    <row r="207" spans="2:14" x14ac:dyDescent="0.2">
      <c r="B207" s="159" t="s">
        <v>34</v>
      </c>
      <c r="C207" s="198"/>
      <c r="D207" s="198"/>
      <c r="E207" s="198"/>
      <c r="F207" s="198"/>
      <c r="G207" s="198"/>
      <c r="H207" s="198"/>
      <c r="I207" s="191" t="s">
        <v>338</v>
      </c>
      <c r="J207" s="160"/>
      <c r="K207" s="160"/>
      <c r="L207" s="160"/>
      <c r="M207" s="159" t="s">
        <v>339</v>
      </c>
      <c r="N207" s="19"/>
    </row>
    <row r="208" spans="2:14" x14ac:dyDescent="0.2">
      <c r="B208" s="159" t="s">
        <v>35</v>
      </c>
      <c r="C208" s="198"/>
      <c r="D208" s="198"/>
      <c r="E208" s="198"/>
      <c r="F208" s="198"/>
      <c r="G208" s="198"/>
      <c r="H208" s="198"/>
      <c r="I208" s="191" t="s">
        <v>394</v>
      </c>
      <c r="J208" s="160"/>
      <c r="K208" s="160"/>
      <c r="L208" s="160"/>
      <c r="M208" s="159" t="s">
        <v>339</v>
      </c>
      <c r="N208" s="19"/>
    </row>
    <row r="209" spans="2:14" x14ac:dyDescent="0.2">
      <c r="B209" s="159" t="s">
        <v>35</v>
      </c>
      <c r="C209" s="198"/>
      <c r="D209" s="198"/>
      <c r="E209" s="198"/>
      <c r="F209" s="198"/>
      <c r="G209" s="198"/>
      <c r="H209" s="198"/>
      <c r="I209" s="191" t="s">
        <v>395</v>
      </c>
      <c r="J209" s="160"/>
      <c r="K209" s="160"/>
      <c r="L209" s="160"/>
      <c r="M209" s="159" t="s">
        <v>339</v>
      </c>
      <c r="N209" s="19"/>
    </row>
    <row r="210" spans="2:14" x14ac:dyDescent="0.2">
      <c r="B210" s="159" t="s">
        <v>36</v>
      </c>
      <c r="C210" s="198"/>
      <c r="D210" s="198"/>
      <c r="E210" s="198"/>
      <c r="F210" s="198"/>
      <c r="G210" s="198"/>
      <c r="H210" s="198"/>
      <c r="I210" s="191" t="s">
        <v>337</v>
      </c>
      <c r="J210" s="160"/>
      <c r="K210" s="160"/>
      <c r="L210" s="160"/>
      <c r="M210" s="159" t="s">
        <v>286</v>
      </c>
      <c r="N210" s="19"/>
    </row>
    <row r="211" spans="2:14" x14ac:dyDescent="0.2">
      <c r="B211" s="159" t="s">
        <v>36</v>
      </c>
      <c r="C211" s="198"/>
      <c r="D211" s="198"/>
      <c r="E211" s="198"/>
      <c r="F211" s="198"/>
      <c r="G211" s="198"/>
      <c r="H211" s="198"/>
      <c r="I211" s="191" t="s">
        <v>338</v>
      </c>
      <c r="J211" s="160"/>
      <c r="K211" s="160"/>
      <c r="L211" s="160"/>
      <c r="M211" s="159" t="s">
        <v>286</v>
      </c>
      <c r="N211" s="19"/>
    </row>
    <row r="212" spans="2:14" x14ac:dyDescent="0.2">
      <c r="B212" s="159" t="s">
        <v>37</v>
      </c>
      <c r="C212" s="200"/>
      <c r="D212" s="200"/>
      <c r="E212" s="200"/>
      <c r="F212" s="200"/>
      <c r="G212" s="200"/>
      <c r="H212" s="200"/>
      <c r="I212" s="191" t="s">
        <v>337</v>
      </c>
      <c r="J212" s="160"/>
      <c r="K212" s="160"/>
      <c r="L212" s="160"/>
      <c r="M212" s="159" t="s">
        <v>286</v>
      </c>
      <c r="N212" s="19"/>
    </row>
    <row r="213" spans="2:14" x14ac:dyDescent="0.2">
      <c r="B213" s="159" t="s">
        <v>37</v>
      </c>
      <c r="C213" s="200"/>
      <c r="D213" s="200"/>
      <c r="E213" s="200"/>
      <c r="F213" s="200"/>
      <c r="G213" s="200"/>
      <c r="H213" s="200"/>
      <c r="I213" s="191" t="s">
        <v>338</v>
      </c>
      <c r="J213" s="160"/>
      <c r="K213" s="160"/>
      <c r="L213" s="160"/>
      <c r="M213" s="159" t="s">
        <v>286</v>
      </c>
      <c r="N213" s="19"/>
    </row>
    <row r="214" spans="2:14" x14ac:dyDescent="0.2">
      <c r="B214" s="159" t="s">
        <v>38</v>
      </c>
      <c r="C214" s="198"/>
      <c r="D214" s="198"/>
      <c r="E214" s="198"/>
      <c r="F214" s="198"/>
      <c r="G214" s="198"/>
      <c r="H214" s="198"/>
      <c r="I214" s="191" t="s">
        <v>396</v>
      </c>
      <c r="J214" s="160"/>
      <c r="K214" s="160"/>
      <c r="L214" s="160"/>
      <c r="M214" s="159" t="s">
        <v>339</v>
      </c>
      <c r="N214" s="19"/>
    </row>
    <row r="215" spans="2:14" x14ac:dyDescent="0.2">
      <c r="B215" s="159" t="s">
        <v>38</v>
      </c>
      <c r="C215" s="198"/>
      <c r="D215" s="198"/>
      <c r="E215" s="198"/>
      <c r="F215" s="198"/>
      <c r="G215" s="198"/>
      <c r="H215" s="198"/>
      <c r="I215" s="191" t="s">
        <v>397</v>
      </c>
      <c r="J215" s="160"/>
      <c r="K215" s="160"/>
      <c r="L215" s="160"/>
      <c r="M215" s="159" t="s">
        <v>339</v>
      </c>
      <c r="N215" s="19"/>
    </row>
    <row r="216" spans="2:14" x14ac:dyDescent="0.2">
      <c r="B216" s="159" t="s">
        <v>39</v>
      </c>
      <c r="C216" s="198"/>
      <c r="D216" s="198"/>
      <c r="E216" s="198"/>
      <c r="F216" s="198"/>
      <c r="G216" s="198"/>
      <c r="H216" s="198"/>
      <c r="I216" s="191" t="s">
        <v>396</v>
      </c>
      <c r="J216" s="160"/>
      <c r="K216" s="160"/>
      <c r="L216" s="160"/>
      <c r="M216" s="159" t="s">
        <v>339</v>
      </c>
      <c r="N216" s="19"/>
    </row>
    <row r="217" spans="2:14" x14ac:dyDescent="0.2">
      <c r="B217" s="159" t="s">
        <v>39</v>
      </c>
      <c r="C217" s="198"/>
      <c r="D217" s="198"/>
      <c r="E217" s="198"/>
      <c r="F217" s="198"/>
      <c r="G217" s="198"/>
      <c r="H217" s="198"/>
      <c r="I217" s="191" t="s">
        <v>397</v>
      </c>
      <c r="J217" s="160"/>
      <c r="K217" s="160"/>
      <c r="L217" s="160"/>
      <c r="M217" s="159" t="s">
        <v>339</v>
      </c>
      <c r="N217" s="19"/>
    </row>
    <row r="218" spans="2:14" x14ac:dyDescent="0.2">
      <c r="B218" s="159" t="s">
        <v>40</v>
      </c>
      <c r="C218" s="198"/>
      <c r="D218" s="198"/>
      <c r="E218" s="198"/>
      <c r="F218" s="198"/>
      <c r="G218" s="198"/>
      <c r="H218" s="198"/>
      <c r="I218" s="191" t="s">
        <v>337</v>
      </c>
      <c r="J218" s="160"/>
      <c r="K218" s="160"/>
      <c r="L218" s="160"/>
      <c r="M218" s="159" t="s">
        <v>286</v>
      </c>
      <c r="N218" s="19"/>
    </row>
    <row r="219" spans="2:14" x14ac:dyDescent="0.2">
      <c r="B219" s="159" t="s">
        <v>40</v>
      </c>
      <c r="C219" s="198"/>
      <c r="D219" s="198"/>
      <c r="E219" s="198"/>
      <c r="F219" s="198"/>
      <c r="G219" s="198"/>
      <c r="H219" s="198"/>
      <c r="I219" s="191" t="s">
        <v>338</v>
      </c>
      <c r="J219" s="160"/>
      <c r="K219" s="160"/>
      <c r="L219" s="160"/>
      <c r="M219" s="159" t="s">
        <v>286</v>
      </c>
      <c r="N219" s="19"/>
    </row>
    <row r="220" spans="2:14" x14ac:dyDescent="0.2">
      <c r="B220" s="159" t="s">
        <v>41</v>
      </c>
      <c r="C220" s="198"/>
      <c r="D220" s="198"/>
      <c r="E220" s="198"/>
      <c r="F220" s="198"/>
      <c r="G220" s="198"/>
      <c r="H220" s="198"/>
      <c r="I220" s="191" t="s">
        <v>396</v>
      </c>
      <c r="J220" s="160"/>
      <c r="K220" s="160"/>
      <c r="L220" s="160"/>
      <c r="M220" s="159" t="s">
        <v>339</v>
      </c>
      <c r="N220" s="19"/>
    </row>
    <row r="221" spans="2:14" x14ac:dyDescent="0.2">
      <c r="B221" s="159" t="s">
        <v>41</v>
      </c>
      <c r="C221" s="198"/>
      <c r="D221" s="198"/>
      <c r="E221" s="198"/>
      <c r="F221" s="198"/>
      <c r="G221" s="198"/>
      <c r="H221" s="198"/>
      <c r="I221" s="191" t="s">
        <v>397</v>
      </c>
      <c r="J221" s="160"/>
      <c r="K221" s="160"/>
      <c r="L221" s="160"/>
      <c r="M221" s="159" t="s">
        <v>339</v>
      </c>
      <c r="N221" s="19"/>
    </row>
    <row r="222" spans="2:14" x14ac:dyDescent="0.2">
      <c r="B222" s="159" t="s">
        <v>42</v>
      </c>
      <c r="C222" s="198"/>
      <c r="D222" s="198"/>
      <c r="E222" s="198"/>
      <c r="F222" s="198"/>
      <c r="G222" s="198"/>
      <c r="H222" s="198"/>
      <c r="I222" s="191" t="s">
        <v>394</v>
      </c>
      <c r="J222" s="160"/>
      <c r="K222" s="160"/>
      <c r="L222" s="160"/>
      <c r="M222" s="159" t="s">
        <v>339</v>
      </c>
      <c r="N222" s="19"/>
    </row>
    <row r="223" spans="2:14" x14ac:dyDescent="0.2">
      <c r="B223" s="134" t="s">
        <v>42</v>
      </c>
      <c r="C223" s="201"/>
      <c r="D223" s="201"/>
      <c r="E223" s="201"/>
      <c r="F223" s="201"/>
      <c r="G223" s="201"/>
      <c r="H223" s="201"/>
      <c r="I223" s="192" t="s">
        <v>395</v>
      </c>
      <c r="J223" s="161"/>
      <c r="K223" s="161"/>
      <c r="L223" s="161"/>
      <c r="M223" s="134" t="s">
        <v>339</v>
      </c>
      <c r="N223" s="20"/>
    </row>
    <row r="224" spans="2:14" x14ac:dyDescent="0.2">
      <c r="B224" s="62"/>
      <c r="C224" s="62"/>
      <c r="D224" s="62"/>
      <c r="E224" s="62"/>
      <c r="F224" s="62"/>
      <c r="G224" s="62"/>
      <c r="H224" s="62"/>
      <c r="I224" s="62"/>
      <c r="J224" s="70"/>
      <c r="N224" s="32" t="str">
        <f>+CONCATENATE(B224,L224,C224,M224)</f>
        <v/>
      </c>
    </row>
    <row r="226" spans="2:10" x14ac:dyDescent="0.2">
      <c r="B226" s="32" t="s">
        <v>429</v>
      </c>
      <c r="J226" s="70"/>
    </row>
    <row r="227" spans="2:10" ht="25.5" customHeight="1" x14ac:dyDescent="0.2">
      <c r="B227" s="511" t="s">
        <v>331</v>
      </c>
      <c r="C227" s="512"/>
      <c r="D227" s="222"/>
      <c r="E227" s="521" t="s">
        <v>334</v>
      </c>
      <c r="F227" s="522"/>
      <c r="G227" s="523"/>
      <c r="H227" s="521" t="s">
        <v>336</v>
      </c>
      <c r="I227" s="522"/>
      <c r="J227" s="523"/>
    </row>
    <row r="228" spans="2:10" ht="43.5" customHeight="1" x14ac:dyDescent="0.2">
      <c r="B228" s="513"/>
      <c r="C228" s="514"/>
      <c r="D228" s="223"/>
      <c r="E228" s="184" t="s">
        <v>125</v>
      </c>
      <c r="F228" s="381" t="s">
        <v>551</v>
      </c>
      <c r="G228" s="184" t="str">
        <f>+"Adjusted rate ($/unit) "&amp;Summary!$O$5</f>
        <v>Adjusted rate ($/unit) 45352</v>
      </c>
      <c r="H228" s="184" t="s">
        <v>342</v>
      </c>
      <c r="I228" s="303" t="s">
        <v>552</v>
      </c>
      <c r="J228" s="303" t="str">
        <f>+"Adjusted rate ($/m2 imp. area) "&amp;Summary!O5</f>
        <v>Adjusted rate ($/m2 imp. area) 45352</v>
      </c>
    </row>
    <row r="229" spans="2:10" x14ac:dyDescent="0.2">
      <c r="B229" s="195" t="s">
        <v>327</v>
      </c>
      <c r="C229" s="158"/>
      <c r="D229" s="18"/>
      <c r="E229" s="169" t="s">
        <v>333</v>
      </c>
      <c r="F229" s="382">
        <v>141.55000000000001</v>
      </c>
      <c r="G229" s="382">
        <f>+F229*Summary!$O$9</f>
        <v>141.55000000000001</v>
      </c>
      <c r="H229" s="203">
        <v>0.9</v>
      </c>
      <c r="I229" s="382">
        <v>10.1</v>
      </c>
      <c r="J229" s="382">
        <f>+I229*Summary!$O$9</f>
        <v>10.1</v>
      </c>
    </row>
    <row r="230" spans="2:10" x14ac:dyDescent="0.2">
      <c r="B230" s="191" t="s">
        <v>326</v>
      </c>
      <c r="C230" s="160"/>
      <c r="D230" s="19"/>
      <c r="E230" s="212" t="s">
        <v>333</v>
      </c>
      <c r="F230" s="189">
        <v>141.55000000000001</v>
      </c>
      <c r="G230" s="189">
        <f>+F230*Summary!$O$9</f>
        <v>141.55000000000001</v>
      </c>
      <c r="H230" s="204">
        <v>0.9</v>
      </c>
      <c r="I230" s="189">
        <v>10.1</v>
      </c>
      <c r="J230" s="189">
        <f>+I230*Summary!$O$9</f>
        <v>10.1</v>
      </c>
    </row>
    <row r="231" spans="2:10" x14ac:dyDescent="0.2">
      <c r="B231" s="191" t="s">
        <v>325</v>
      </c>
      <c r="C231" s="160"/>
      <c r="D231" s="19"/>
      <c r="E231" s="212" t="s">
        <v>333</v>
      </c>
      <c r="F231" s="189">
        <v>182</v>
      </c>
      <c r="G231" s="189">
        <f>+F231*Summary!$O$9</f>
        <v>182</v>
      </c>
      <c r="H231" s="204">
        <v>0.9</v>
      </c>
      <c r="I231" s="189">
        <v>10.1</v>
      </c>
      <c r="J231" s="189">
        <f>+I231*Summary!$O$9</f>
        <v>10.1</v>
      </c>
    </row>
    <row r="232" spans="2:10" x14ac:dyDescent="0.2">
      <c r="B232" s="191" t="s">
        <v>399</v>
      </c>
      <c r="C232" s="160"/>
      <c r="D232" s="19"/>
      <c r="E232" s="212" t="s">
        <v>333</v>
      </c>
      <c r="F232" s="189">
        <v>141.55000000000001</v>
      </c>
      <c r="G232" s="189">
        <f>+F232*Summary!$O$9</f>
        <v>141.55000000000001</v>
      </c>
      <c r="H232" s="204">
        <v>0.2</v>
      </c>
      <c r="I232" s="189">
        <v>10.1</v>
      </c>
      <c r="J232" s="189">
        <f>+I232*Summary!$O$9</f>
        <v>10.1</v>
      </c>
    </row>
    <row r="233" spans="2:10" x14ac:dyDescent="0.2">
      <c r="B233" s="191" t="s">
        <v>330</v>
      </c>
      <c r="C233" s="160"/>
      <c r="D233" s="19"/>
      <c r="E233" s="212" t="s">
        <v>333</v>
      </c>
      <c r="F233" s="189">
        <v>202.2</v>
      </c>
      <c r="G233" s="189">
        <f>+F233*Summary!$O$9</f>
        <v>202.2</v>
      </c>
      <c r="H233" s="204">
        <v>1</v>
      </c>
      <c r="I233" s="189">
        <v>10.1</v>
      </c>
      <c r="J233" s="189">
        <f>+I233*Summary!$O$9</f>
        <v>10.1</v>
      </c>
    </row>
    <row r="234" spans="2:10" x14ac:dyDescent="0.2">
      <c r="B234" s="191" t="s">
        <v>329</v>
      </c>
      <c r="C234" s="160"/>
      <c r="D234" s="19"/>
      <c r="E234" s="212" t="s">
        <v>333</v>
      </c>
      <c r="F234" s="189">
        <v>141.55000000000001</v>
      </c>
      <c r="G234" s="189">
        <f>+F234*Summary!$O$9</f>
        <v>141.55000000000001</v>
      </c>
      <c r="H234" s="204">
        <v>0</v>
      </c>
      <c r="I234" s="189">
        <v>10.1</v>
      </c>
      <c r="J234" s="189">
        <f>+I234*Summary!$O$9</f>
        <v>10.1</v>
      </c>
    </row>
    <row r="235" spans="2:10" x14ac:dyDescent="0.2">
      <c r="B235" s="191" t="s">
        <v>328</v>
      </c>
      <c r="C235" s="160"/>
      <c r="D235" s="19"/>
      <c r="E235" s="212" t="s">
        <v>333</v>
      </c>
      <c r="F235" s="189">
        <v>70.8</v>
      </c>
      <c r="G235" s="189">
        <f>+F235*Summary!$O$9</f>
        <v>70.8</v>
      </c>
      <c r="H235" s="204">
        <v>0.9</v>
      </c>
      <c r="I235" s="189">
        <v>10.1</v>
      </c>
      <c r="J235" s="189">
        <f>+I235*Summary!$O$9</f>
        <v>10.1</v>
      </c>
    </row>
    <row r="236" spans="2:10" x14ac:dyDescent="0.2">
      <c r="B236" s="191" t="s">
        <v>323</v>
      </c>
      <c r="C236" s="160" t="s">
        <v>335</v>
      </c>
      <c r="D236" s="19"/>
      <c r="E236" s="212" t="s">
        <v>333</v>
      </c>
      <c r="F236" s="189">
        <v>20.2</v>
      </c>
      <c r="G236" s="189">
        <f>+F236*Summary!$O$9</f>
        <v>20.2</v>
      </c>
      <c r="H236" s="204">
        <v>0</v>
      </c>
      <c r="I236" s="189">
        <v>0</v>
      </c>
      <c r="J236" s="189">
        <f>+I236*Summary!$O$9</f>
        <v>0</v>
      </c>
    </row>
    <row r="237" spans="2:10" x14ac:dyDescent="0.2">
      <c r="B237" s="191" t="s">
        <v>400</v>
      </c>
      <c r="C237" s="160"/>
      <c r="D237" s="19"/>
      <c r="E237" s="212" t="s">
        <v>333</v>
      </c>
      <c r="F237" s="189">
        <v>20.2</v>
      </c>
      <c r="G237" s="189">
        <f>+F237*Summary!$O$9</f>
        <v>20.2</v>
      </c>
      <c r="H237" s="204"/>
      <c r="I237" s="189">
        <v>10.1</v>
      </c>
      <c r="J237" s="189">
        <f>+I237*Summary!$O$9</f>
        <v>10.1</v>
      </c>
    </row>
    <row r="238" spans="2:10" x14ac:dyDescent="0.2">
      <c r="B238" s="191" t="s">
        <v>401</v>
      </c>
      <c r="C238" s="160"/>
      <c r="D238" s="19"/>
      <c r="E238" s="212" t="s">
        <v>333</v>
      </c>
      <c r="F238" s="189">
        <v>202.2</v>
      </c>
      <c r="G238" s="189">
        <f>+F238*Summary!$O$9</f>
        <v>202.2</v>
      </c>
      <c r="H238" s="204"/>
      <c r="I238" s="189">
        <v>10.1</v>
      </c>
      <c r="J238" s="189">
        <f>+I238*Summary!$O$9</f>
        <v>10.1</v>
      </c>
    </row>
    <row r="239" spans="2:10" x14ac:dyDescent="0.2">
      <c r="B239" s="191" t="s">
        <v>324</v>
      </c>
      <c r="C239" s="160"/>
      <c r="D239" s="19"/>
      <c r="E239" s="212" t="s">
        <v>333</v>
      </c>
      <c r="F239" s="189">
        <v>50.55</v>
      </c>
      <c r="G239" s="189">
        <f>+F239*Summary!$O$9</f>
        <v>50.55</v>
      </c>
      <c r="H239" s="204">
        <v>0.9</v>
      </c>
      <c r="I239" s="189">
        <v>10.1</v>
      </c>
      <c r="J239" s="189">
        <f>+I239*Summary!$O$9</f>
        <v>10.1</v>
      </c>
    </row>
    <row r="240" spans="2:10" x14ac:dyDescent="0.2">
      <c r="B240" s="191" t="s">
        <v>322</v>
      </c>
      <c r="C240" s="160"/>
      <c r="D240" s="19"/>
      <c r="E240" s="212" t="s">
        <v>333</v>
      </c>
      <c r="F240" s="189">
        <v>0</v>
      </c>
      <c r="G240" s="189">
        <f>+F240*Summary!$O$9</f>
        <v>0</v>
      </c>
      <c r="H240" s="204">
        <v>0</v>
      </c>
      <c r="I240" s="189">
        <v>0</v>
      </c>
      <c r="J240" s="189">
        <f>+I240*Summary!$O$9</f>
        <v>0</v>
      </c>
    </row>
    <row r="241" spans="2:10" x14ac:dyDescent="0.2">
      <c r="B241" s="191" t="s">
        <v>403</v>
      </c>
      <c r="C241" s="160"/>
      <c r="D241" s="19"/>
      <c r="E241" s="212" t="s">
        <v>333</v>
      </c>
      <c r="F241" s="189">
        <v>0</v>
      </c>
      <c r="G241" s="189">
        <f>+F241*Summary!$O$9</f>
        <v>0</v>
      </c>
      <c r="H241" s="204">
        <v>0</v>
      </c>
      <c r="I241" s="189">
        <v>0</v>
      </c>
      <c r="J241" s="189">
        <f>+I241*Summary!$O$9</f>
        <v>0</v>
      </c>
    </row>
    <row r="242" spans="2:10" x14ac:dyDescent="0.2">
      <c r="B242" s="191" t="s">
        <v>398</v>
      </c>
      <c r="C242" s="160"/>
      <c r="D242" s="19"/>
      <c r="E242" s="212" t="s">
        <v>333</v>
      </c>
      <c r="F242" s="189">
        <v>70.8</v>
      </c>
      <c r="G242" s="189">
        <f>+F242*Summary!$O$9</f>
        <v>70.8</v>
      </c>
      <c r="H242" s="204">
        <v>0.2</v>
      </c>
      <c r="I242" s="189">
        <v>10.1</v>
      </c>
      <c r="J242" s="189">
        <f>+I242*Summary!$O$9</f>
        <v>10.1</v>
      </c>
    </row>
    <row r="243" spans="2:10" x14ac:dyDescent="0.2">
      <c r="B243" s="192" t="s">
        <v>402</v>
      </c>
      <c r="C243" s="161"/>
      <c r="D243" s="20"/>
      <c r="E243" s="213" t="s">
        <v>340</v>
      </c>
      <c r="F243" s="383" t="s">
        <v>340</v>
      </c>
      <c r="G243" s="383" t="s">
        <v>340</v>
      </c>
      <c r="H243" s="205" t="s">
        <v>340</v>
      </c>
      <c r="I243" s="181">
        <v>10.1</v>
      </c>
      <c r="J243" s="383">
        <f>+I243*Summary!$O$9</f>
        <v>10.1</v>
      </c>
    </row>
    <row r="246" spans="2:10" x14ac:dyDescent="0.2">
      <c r="B246" s="32" t="s">
        <v>430</v>
      </c>
    </row>
    <row r="247" spans="2:10" ht="25.5" customHeight="1" x14ac:dyDescent="0.2">
      <c r="B247" s="511" t="s">
        <v>331</v>
      </c>
      <c r="C247" s="512"/>
      <c r="D247" s="524"/>
      <c r="E247" s="521" t="s">
        <v>341</v>
      </c>
      <c r="F247" s="522"/>
      <c r="G247" s="523"/>
    </row>
    <row r="248" spans="2:10" ht="38.25" x14ac:dyDescent="0.2">
      <c r="B248" s="525"/>
      <c r="C248" s="526"/>
      <c r="D248" s="527"/>
      <c r="E248" s="249" t="s">
        <v>125</v>
      </c>
      <c r="F248" s="384" t="s">
        <v>551</v>
      </c>
      <c r="G248" s="184" t="str">
        <f>+"Adjusted rate ($/unit) "&amp;Summary!$O$5</f>
        <v>Adjusted rate ($/unit) 45352</v>
      </c>
    </row>
    <row r="249" spans="2:10" x14ac:dyDescent="0.2">
      <c r="B249" s="195" t="s">
        <v>394</v>
      </c>
      <c r="C249" s="158"/>
      <c r="D249" s="18"/>
      <c r="E249" s="206" t="s">
        <v>99</v>
      </c>
      <c r="F249" s="15">
        <v>20222.3</v>
      </c>
      <c r="G249" s="15">
        <f>+F249*Summary!$O$9</f>
        <v>20222.3</v>
      </c>
    </row>
    <row r="250" spans="2:10" x14ac:dyDescent="0.2">
      <c r="B250" s="191" t="s">
        <v>395</v>
      </c>
      <c r="C250" s="160"/>
      <c r="D250" s="19"/>
      <c r="E250" s="207" t="s">
        <v>99</v>
      </c>
      <c r="F250" s="16">
        <v>28311.200000000001</v>
      </c>
      <c r="G250" s="16">
        <f>+F250*Summary!$O$9</f>
        <v>28311.200000000001</v>
      </c>
    </row>
    <row r="251" spans="2:10" x14ac:dyDescent="0.2">
      <c r="B251" s="191" t="s">
        <v>396</v>
      </c>
      <c r="C251" s="160"/>
      <c r="D251" s="19"/>
      <c r="E251" s="207" t="s">
        <v>99</v>
      </c>
      <c r="F251" s="16">
        <v>10111.15</v>
      </c>
      <c r="G251" s="16">
        <f>+F251*Summary!$O$9</f>
        <v>10111.15</v>
      </c>
    </row>
    <row r="252" spans="2:10" x14ac:dyDescent="0.2">
      <c r="B252" s="191" t="s">
        <v>397</v>
      </c>
      <c r="C252" s="160"/>
      <c r="D252" s="19"/>
      <c r="E252" s="207" t="s">
        <v>99</v>
      </c>
      <c r="F252" s="16">
        <v>14155.6</v>
      </c>
      <c r="G252" s="16">
        <f>+F252*Summary!$O$9</f>
        <v>14155.6</v>
      </c>
    </row>
    <row r="253" spans="2:10" x14ac:dyDescent="0.2">
      <c r="B253" s="191" t="s">
        <v>337</v>
      </c>
      <c r="C253" s="160"/>
      <c r="D253" s="19"/>
      <c r="E253" s="207" t="s">
        <v>285</v>
      </c>
      <c r="F253" s="16">
        <v>20222.3</v>
      </c>
      <c r="G253" s="16">
        <f>+F253*Summary!$O$9</f>
        <v>20222.3</v>
      </c>
    </row>
    <row r="254" spans="2:10" x14ac:dyDescent="0.2">
      <c r="B254" s="192" t="s">
        <v>338</v>
      </c>
      <c r="C254" s="161"/>
      <c r="D254" s="20"/>
      <c r="E254" s="208" t="s">
        <v>285</v>
      </c>
      <c r="F254" s="17">
        <v>28311.200000000001</v>
      </c>
      <c r="G254" s="17">
        <f>+F254*Summary!$O$9</f>
        <v>28311.200000000001</v>
      </c>
    </row>
    <row r="255" spans="2:10" x14ac:dyDescent="0.2">
      <c r="C255" s="37"/>
      <c r="D255" s="37"/>
    </row>
    <row r="258" spans="3:16" x14ac:dyDescent="0.2">
      <c r="C258" s="79"/>
      <c r="D258" s="79"/>
      <c r="E258" s="79"/>
      <c r="F258" s="79"/>
      <c r="G258" s="79"/>
      <c r="H258" s="79"/>
      <c r="I258" s="79"/>
      <c r="J258" s="79"/>
      <c r="K258" s="79"/>
      <c r="L258" s="79"/>
      <c r="M258" s="79"/>
      <c r="N258" s="79"/>
      <c r="O258" s="79"/>
      <c r="P258" s="79"/>
    </row>
    <row r="259" spans="3:16" x14ac:dyDescent="0.2">
      <c r="C259" s="518" t="s">
        <v>523</v>
      </c>
      <c r="D259" s="519"/>
      <c r="E259" s="519"/>
      <c r="F259" s="519"/>
      <c r="G259" s="519"/>
      <c r="H259" s="519"/>
      <c r="I259" s="519"/>
      <c r="J259" s="519"/>
      <c r="K259" s="519"/>
      <c r="L259" s="519"/>
      <c r="M259" s="519"/>
      <c r="N259" s="519"/>
      <c r="O259" s="519"/>
      <c r="P259" s="520"/>
    </row>
    <row r="260" spans="3:16" ht="29.25" customHeight="1" x14ac:dyDescent="0.2">
      <c r="C260" s="518"/>
      <c r="D260" s="519"/>
      <c r="E260" s="519"/>
      <c r="F260" s="519"/>
      <c r="G260" s="519"/>
      <c r="H260" s="519"/>
      <c r="I260" s="519"/>
      <c r="J260" s="519"/>
      <c r="K260" s="519"/>
      <c r="L260" s="519"/>
      <c r="M260" s="519"/>
      <c r="N260" s="519"/>
      <c r="O260" s="519"/>
      <c r="P260" s="520"/>
    </row>
    <row r="261" spans="3:16" x14ac:dyDescent="0.2">
      <c r="C261" s="350"/>
      <c r="D261" s="351"/>
      <c r="E261" s="351"/>
      <c r="F261" s="351"/>
      <c r="G261" s="351"/>
      <c r="H261" s="351"/>
      <c r="I261" s="351"/>
      <c r="J261" s="351"/>
      <c r="K261" s="351"/>
      <c r="L261" s="351"/>
      <c r="M261" s="351"/>
      <c r="N261" s="351"/>
      <c r="O261" s="351"/>
      <c r="P261" s="352"/>
    </row>
    <row r="262" spans="3:16" x14ac:dyDescent="0.2">
      <c r="C262" s="77" t="s">
        <v>400</v>
      </c>
      <c r="P262" s="60"/>
    </row>
    <row r="263" spans="3:16" ht="15" customHeight="1" x14ac:dyDescent="0.2">
      <c r="C263" s="78" t="s">
        <v>401</v>
      </c>
      <c r="D263" s="79"/>
      <c r="E263" s="79"/>
      <c r="F263" s="79"/>
      <c r="G263" s="79"/>
      <c r="H263" s="79"/>
      <c r="I263" s="79"/>
      <c r="J263" s="79"/>
      <c r="K263" s="79"/>
      <c r="L263" s="79"/>
      <c r="M263" s="79"/>
      <c r="N263" s="79"/>
      <c r="O263" s="79"/>
      <c r="P263" s="64"/>
    </row>
  </sheetData>
  <sheetProtection password="CDF4" sheet="1" objects="1" scenarios="1"/>
  <autoFilter ref="B120:N196" xr:uid="{00000000-0009-0000-0000-000006000000}"/>
  <mergeCells count="22">
    <mergeCell ref="C259:P260"/>
    <mergeCell ref="E247:G247"/>
    <mergeCell ref="F53:H54"/>
    <mergeCell ref="I53:L53"/>
    <mergeCell ref="H227:J227"/>
    <mergeCell ref="B247:D248"/>
    <mergeCell ref="E227:G227"/>
    <mergeCell ref="B48:P50"/>
    <mergeCell ref="F39:H40"/>
    <mergeCell ref="B227:C228"/>
    <mergeCell ref="B53:E54"/>
    <mergeCell ref="C5:P7"/>
    <mergeCell ref="F10:H11"/>
    <mergeCell ref="I10:L10"/>
    <mergeCell ref="I39:L39"/>
    <mergeCell ref="B39:E40"/>
    <mergeCell ref="M10:P10"/>
    <mergeCell ref="M39:P39"/>
    <mergeCell ref="B10:E11"/>
    <mergeCell ref="B23:E24"/>
    <mergeCell ref="F23:H24"/>
    <mergeCell ref="I23:L23"/>
  </mergeCells>
  <phoneticPr fontId="3" type="noConversion"/>
  <conditionalFormatting sqref="C5:S7 B19:P20 B48:R50 AB53:AB54 N53:AA55 AC53:AD55">
    <cfRule type="cellIs" dxfId="0" priority="1" stopIfTrue="1" operator="notEqual">
      <formula>""</formula>
    </cfRule>
  </conditionalFormatting>
  <dataValidations count="1">
    <dataValidation type="list" allowBlank="1" showInputMessage="1" showErrorMessage="1" sqref="C263 I120" xr:uid="{00000000-0002-0000-0600-000000000000}">
      <formula1>$B$101:$B$115</formula1>
    </dataValidation>
  </dataValidations>
  <pageMargins left="0.15748031496062992" right="0.11811023622047245" top="0.98425196850393704" bottom="0.98425196850393704" header="0.51181102362204722" footer="0.51181102362204722"/>
  <pageSetup paperSize="9" scale="56" orientation="portrait" blackAndWhite="1" r:id="rId1"/>
  <headerFooter alignWithMargins="0"/>
  <rowBreaks count="3" manualBreakCount="3">
    <brk id="20" max="15" man="1"/>
    <brk id="35" max="15" man="1"/>
    <brk id="63" max="15" man="1"/>
  </rowBreaks>
  <ignoredErrors>
    <ignoredError sqref="A67 A7:A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7447" r:id="rId4" name="Drop Down 39">
              <controlPr defaultSize="0" autoLine="0" autoPict="0">
                <anchor moveWithCells="1">
                  <from>
                    <xdr:col>1</xdr:col>
                    <xdr:colOff>9525</xdr:colOff>
                    <xdr:row>11</xdr:row>
                    <xdr:rowOff>0</xdr:rowOff>
                  </from>
                  <to>
                    <xdr:col>5</xdr:col>
                    <xdr:colOff>9525</xdr:colOff>
                    <xdr:row>12</xdr:row>
                    <xdr:rowOff>38100</xdr:rowOff>
                  </to>
                </anchor>
              </controlPr>
            </control>
          </mc:Choice>
        </mc:AlternateContent>
        <mc:AlternateContent xmlns:mc="http://schemas.openxmlformats.org/markup-compatibility/2006">
          <mc:Choice Requires="x14">
            <control shapeId="17453" r:id="rId5" name="Drop Down 45">
              <controlPr defaultSize="0" autoLine="0" autoPict="0">
                <anchor moveWithCells="1">
                  <from>
                    <xdr:col>1</xdr:col>
                    <xdr:colOff>9525</xdr:colOff>
                    <xdr:row>12</xdr:row>
                    <xdr:rowOff>28575</xdr:rowOff>
                  </from>
                  <to>
                    <xdr:col>5</xdr:col>
                    <xdr:colOff>9525</xdr:colOff>
                    <xdr:row>13</xdr:row>
                    <xdr:rowOff>38100</xdr:rowOff>
                  </to>
                </anchor>
              </controlPr>
            </control>
          </mc:Choice>
        </mc:AlternateContent>
        <mc:AlternateContent xmlns:mc="http://schemas.openxmlformats.org/markup-compatibility/2006">
          <mc:Choice Requires="x14">
            <control shapeId="17454" r:id="rId6" name="Drop Down 46">
              <controlPr defaultSize="0" autoLine="0" autoPict="0">
                <anchor moveWithCells="1">
                  <from>
                    <xdr:col>1</xdr:col>
                    <xdr:colOff>9525</xdr:colOff>
                    <xdr:row>13</xdr:row>
                    <xdr:rowOff>28575</xdr:rowOff>
                  </from>
                  <to>
                    <xdr:col>5</xdr:col>
                    <xdr:colOff>9525</xdr:colOff>
                    <xdr:row>14</xdr:row>
                    <xdr:rowOff>38100</xdr:rowOff>
                  </to>
                </anchor>
              </controlPr>
            </control>
          </mc:Choice>
        </mc:AlternateContent>
        <mc:AlternateContent xmlns:mc="http://schemas.openxmlformats.org/markup-compatibility/2006">
          <mc:Choice Requires="x14">
            <control shapeId="17455" r:id="rId7" name="Drop Down 47">
              <controlPr defaultSize="0" autoLine="0" autoPict="0">
                <anchor moveWithCells="1">
                  <from>
                    <xdr:col>1</xdr:col>
                    <xdr:colOff>9525</xdr:colOff>
                    <xdr:row>14</xdr:row>
                    <xdr:rowOff>28575</xdr:rowOff>
                  </from>
                  <to>
                    <xdr:col>5</xdr:col>
                    <xdr:colOff>9525</xdr:colOff>
                    <xdr:row>15</xdr:row>
                    <xdr:rowOff>57150</xdr:rowOff>
                  </to>
                </anchor>
              </controlPr>
            </control>
          </mc:Choice>
        </mc:AlternateContent>
        <mc:AlternateContent xmlns:mc="http://schemas.openxmlformats.org/markup-compatibility/2006">
          <mc:Choice Requires="x14">
            <control shapeId="17456" r:id="rId8" name="Drop Down 48">
              <controlPr defaultSize="0" autoLine="0" autoPict="0">
                <anchor moveWithCells="1">
                  <from>
                    <xdr:col>1</xdr:col>
                    <xdr:colOff>9525</xdr:colOff>
                    <xdr:row>15</xdr:row>
                    <xdr:rowOff>47625</xdr:rowOff>
                  </from>
                  <to>
                    <xdr:col>5</xdr:col>
                    <xdr:colOff>9525</xdr:colOff>
                    <xdr:row>16</xdr:row>
                    <xdr:rowOff>57150</xdr:rowOff>
                  </to>
                </anchor>
              </controlPr>
            </control>
          </mc:Choice>
        </mc:AlternateContent>
        <mc:AlternateContent xmlns:mc="http://schemas.openxmlformats.org/markup-compatibility/2006">
          <mc:Choice Requires="x14">
            <control shapeId="17464" r:id="rId9" name="Drop Down 56">
              <controlPr defaultSize="0" autoLine="0" autoPict="0">
                <anchor moveWithCells="1">
                  <from>
                    <xdr:col>1</xdr:col>
                    <xdr:colOff>9525</xdr:colOff>
                    <xdr:row>23</xdr:row>
                    <xdr:rowOff>361950</xdr:rowOff>
                  </from>
                  <to>
                    <xdr:col>4</xdr:col>
                    <xdr:colOff>781050</xdr:colOff>
                    <xdr:row>25</xdr:row>
                    <xdr:rowOff>9525</xdr:rowOff>
                  </to>
                </anchor>
              </controlPr>
            </control>
          </mc:Choice>
        </mc:AlternateContent>
        <mc:AlternateContent xmlns:mc="http://schemas.openxmlformats.org/markup-compatibility/2006">
          <mc:Choice Requires="x14">
            <control shapeId="17465" r:id="rId10" name="Drop Down 57">
              <controlPr defaultSize="0" autoLine="0" autoPict="0">
                <anchor moveWithCells="1">
                  <from>
                    <xdr:col>1</xdr:col>
                    <xdr:colOff>9525</xdr:colOff>
                    <xdr:row>25</xdr:row>
                    <xdr:rowOff>9525</xdr:rowOff>
                  </from>
                  <to>
                    <xdr:col>4</xdr:col>
                    <xdr:colOff>781050</xdr:colOff>
                    <xdr:row>26</xdr:row>
                    <xdr:rowOff>9525</xdr:rowOff>
                  </to>
                </anchor>
              </controlPr>
            </control>
          </mc:Choice>
        </mc:AlternateContent>
        <mc:AlternateContent xmlns:mc="http://schemas.openxmlformats.org/markup-compatibility/2006">
          <mc:Choice Requires="x14">
            <control shapeId="17466" r:id="rId11" name="Drop Down 58">
              <controlPr defaultSize="0" autoLine="0" autoPict="0">
                <anchor moveWithCells="1">
                  <from>
                    <xdr:col>1</xdr:col>
                    <xdr:colOff>9525</xdr:colOff>
                    <xdr:row>26</xdr:row>
                    <xdr:rowOff>9525</xdr:rowOff>
                  </from>
                  <to>
                    <xdr:col>4</xdr:col>
                    <xdr:colOff>781050</xdr:colOff>
                    <xdr:row>27</xdr:row>
                    <xdr:rowOff>28575</xdr:rowOff>
                  </to>
                </anchor>
              </controlPr>
            </control>
          </mc:Choice>
        </mc:AlternateContent>
        <mc:AlternateContent xmlns:mc="http://schemas.openxmlformats.org/markup-compatibility/2006">
          <mc:Choice Requires="x14">
            <control shapeId="17467" r:id="rId12" name="Drop Down 59">
              <controlPr defaultSize="0" autoLine="0" autoPict="0">
                <anchor moveWithCells="1">
                  <from>
                    <xdr:col>1</xdr:col>
                    <xdr:colOff>9525</xdr:colOff>
                    <xdr:row>27</xdr:row>
                    <xdr:rowOff>19050</xdr:rowOff>
                  </from>
                  <to>
                    <xdr:col>4</xdr:col>
                    <xdr:colOff>781050</xdr:colOff>
                    <xdr:row>28</xdr:row>
                    <xdr:rowOff>38100</xdr:rowOff>
                  </to>
                </anchor>
              </controlPr>
            </control>
          </mc:Choice>
        </mc:AlternateContent>
        <mc:AlternateContent xmlns:mc="http://schemas.openxmlformats.org/markup-compatibility/2006">
          <mc:Choice Requires="x14">
            <control shapeId="17474" r:id="rId13" name="Drop Down 66">
              <controlPr defaultSize="0" autoLine="0" autoPict="0">
                <anchor moveWithCells="1">
                  <from>
                    <xdr:col>1</xdr:col>
                    <xdr:colOff>9525</xdr:colOff>
                    <xdr:row>28</xdr:row>
                    <xdr:rowOff>28575</xdr:rowOff>
                  </from>
                  <to>
                    <xdr:col>4</xdr:col>
                    <xdr:colOff>781050</xdr:colOff>
                    <xdr:row>29</xdr:row>
                    <xdr:rowOff>38100</xdr:rowOff>
                  </to>
                </anchor>
              </controlPr>
            </control>
          </mc:Choice>
        </mc:AlternateContent>
        <mc:AlternateContent xmlns:mc="http://schemas.openxmlformats.org/markup-compatibility/2006">
          <mc:Choice Requires="x14">
            <control shapeId="17495" r:id="rId14" name="Drop Down 87">
              <controlPr defaultSize="0" autoLine="0" autoPict="0">
                <anchor moveWithCells="1" sizeWithCells="1">
                  <from>
                    <xdr:col>1</xdr:col>
                    <xdr:colOff>9525</xdr:colOff>
                    <xdr:row>40</xdr:row>
                    <xdr:rowOff>0</xdr:rowOff>
                  </from>
                  <to>
                    <xdr:col>4</xdr:col>
                    <xdr:colOff>781050</xdr:colOff>
                    <xdr:row>41</xdr:row>
                    <xdr:rowOff>28575</xdr:rowOff>
                  </to>
                </anchor>
              </controlPr>
            </control>
          </mc:Choice>
        </mc:AlternateContent>
        <mc:AlternateContent xmlns:mc="http://schemas.openxmlformats.org/markup-compatibility/2006">
          <mc:Choice Requires="x14">
            <control shapeId="17496" r:id="rId15" name="Drop Down 88">
              <controlPr defaultSize="0" autoLine="0" autoPict="0">
                <anchor moveWithCells="1" sizeWithCells="1">
                  <from>
                    <xdr:col>1</xdr:col>
                    <xdr:colOff>9525</xdr:colOff>
                    <xdr:row>41</xdr:row>
                    <xdr:rowOff>19050</xdr:rowOff>
                  </from>
                  <to>
                    <xdr:col>4</xdr:col>
                    <xdr:colOff>781050</xdr:colOff>
                    <xdr:row>42</xdr:row>
                    <xdr:rowOff>57150</xdr:rowOff>
                  </to>
                </anchor>
              </controlPr>
            </control>
          </mc:Choice>
        </mc:AlternateContent>
        <mc:AlternateContent xmlns:mc="http://schemas.openxmlformats.org/markup-compatibility/2006">
          <mc:Choice Requires="x14">
            <control shapeId="17497" r:id="rId16" name="Drop Down 89">
              <controlPr defaultSize="0" autoLine="0" autoPict="0">
                <anchor moveWithCells="1" sizeWithCells="1">
                  <from>
                    <xdr:col>1</xdr:col>
                    <xdr:colOff>9525</xdr:colOff>
                    <xdr:row>42</xdr:row>
                    <xdr:rowOff>19050</xdr:rowOff>
                  </from>
                  <to>
                    <xdr:col>4</xdr:col>
                    <xdr:colOff>781050</xdr:colOff>
                    <xdr:row>43</xdr:row>
                    <xdr:rowOff>38100</xdr:rowOff>
                  </to>
                </anchor>
              </controlPr>
            </control>
          </mc:Choice>
        </mc:AlternateContent>
        <mc:AlternateContent xmlns:mc="http://schemas.openxmlformats.org/markup-compatibility/2006">
          <mc:Choice Requires="x14">
            <control shapeId="17498" r:id="rId17" name="Drop Down 90">
              <controlPr defaultSize="0" autoLine="0" autoPict="0">
                <anchor moveWithCells="1" sizeWithCells="1">
                  <from>
                    <xdr:col>1</xdr:col>
                    <xdr:colOff>9525</xdr:colOff>
                    <xdr:row>43</xdr:row>
                    <xdr:rowOff>28575</xdr:rowOff>
                  </from>
                  <to>
                    <xdr:col>4</xdr:col>
                    <xdr:colOff>781050</xdr:colOff>
                    <xdr:row>44</xdr:row>
                    <xdr:rowOff>9525</xdr:rowOff>
                  </to>
                </anchor>
              </controlPr>
            </control>
          </mc:Choice>
        </mc:AlternateContent>
        <mc:AlternateContent xmlns:mc="http://schemas.openxmlformats.org/markup-compatibility/2006">
          <mc:Choice Requires="x14">
            <control shapeId="17499" r:id="rId18" name="Drop Down 91">
              <controlPr defaultSize="0" autoLine="0" autoPict="0">
                <anchor moveWithCells="1" sizeWithCells="1">
                  <from>
                    <xdr:col>1</xdr:col>
                    <xdr:colOff>9525</xdr:colOff>
                    <xdr:row>44</xdr:row>
                    <xdr:rowOff>9525</xdr:rowOff>
                  </from>
                  <to>
                    <xdr:col>4</xdr:col>
                    <xdr:colOff>781050</xdr:colOff>
                    <xdr:row>45</xdr:row>
                    <xdr:rowOff>28575</xdr:rowOff>
                  </to>
                </anchor>
              </controlPr>
            </control>
          </mc:Choice>
        </mc:AlternateContent>
        <mc:AlternateContent xmlns:mc="http://schemas.openxmlformats.org/markup-compatibility/2006">
          <mc:Choice Requires="x14">
            <control shapeId="17500" r:id="rId19" name="Drop Down 92">
              <controlPr defaultSize="0" autoLine="0" autoPict="0">
                <anchor moveWithCells="1">
                  <from>
                    <xdr:col>1</xdr:col>
                    <xdr:colOff>9525</xdr:colOff>
                    <xdr:row>53</xdr:row>
                    <xdr:rowOff>361950</xdr:rowOff>
                  </from>
                  <to>
                    <xdr:col>4</xdr:col>
                    <xdr:colOff>781050</xdr:colOff>
                    <xdr:row>55</xdr:row>
                    <xdr:rowOff>28575</xdr:rowOff>
                  </to>
                </anchor>
              </controlPr>
            </control>
          </mc:Choice>
        </mc:AlternateContent>
        <mc:AlternateContent xmlns:mc="http://schemas.openxmlformats.org/markup-compatibility/2006">
          <mc:Choice Requires="x14">
            <control shapeId="17501" r:id="rId20" name="Drop Down 93">
              <controlPr defaultSize="0" autoLine="0" autoPict="0">
                <anchor moveWithCells="1">
                  <from>
                    <xdr:col>1</xdr:col>
                    <xdr:colOff>9525</xdr:colOff>
                    <xdr:row>55</xdr:row>
                    <xdr:rowOff>19050</xdr:rowOff>
                  </from>
                  <to>
                    <xdr:col>5</xdr:col>
                    <xdr:colOff>9525</xdr:colOff>
                    <xdr:row>56</xdr:row>
                    <xdr:rowOff>38100</xdr:rowOff>
                  </to>
                </anchor>
              </controlPr>
            </control>
          </mc:Choice>
        </mc:AlternateContent>
        <mc:AlternateContent xmlns:mc="http://schemas.openxmlformats.org/markup-compatibility/2006">
          <mc:Choice Requires="x14">
            <control shapeId="17502" r:id="rId21" name="Drop Down 94">
              <controlPr defaultSize="0" autoLine="0" autoPict="0">
                <anchor moveWithCells="1">
                  <from>
                    <xdr:col>1</xdr:col>
                    <xdr:colOff>9525</xdr:colOff>
                    <xdr:row>56</xdr:row>
                    <xdr:rowOff>9525</xdr:rowOff>
                  </from>
                  <to>
                    <xdr:col>5</xdr:col>
                    <xdr:colOff>9525</xdr:colOff>
                    <xdr:row>57</xdr:row>
                    <xdr:rowOff>19050</xdr:rowOff>
                  </to>
                </anchor>
              </controlPr>
            </control>
          </mc:Choice>
        </mc:AlternateContent>
        <mc:AlternateContent xmlns:mc="http://schemas.openxmlformats.org/markup-compatibility/2006">
          <mc:Choice Requires="x14">
            <control shapeId="17503" r:id="rId22" name="Drop Down 95">
              <controlPr defaultSize="0" autoLine="0" autoPict="0">
                <anchor moveWithCells="1">
                  <from>
                    <xdr:col>1</xdr:col>
                    <xdr:colOff>9525</xdr:colOff>
                    <xdr:row>57</xdr:row>
                    <xdr:rowOff>9525</xdr:rowOff>
                  </from>
                  <to>
                    <xdr:col>5</xdr:col>
                    <xdr:colOff>9525</xdr:colOff>
                    <xdr:row>58</xdr:row>
                    <xdr:rowOff>38100</xdr:rowOff>
                  </to>
                </anchor>
              </controlPr>
            </control>
          </mc:Choice>
        </mc:AlternateContent>
        <mc:AlternateContent xmlns:mc="http://schemas.openxmlformats.org/markup-compatibility/2006">
          <mc:Choice Requires="x14">
            <control shapeId="17505" r:id="rId23" name="Drop Down 97">
              <controlPr defaultSize="0" autoLine="0" autoPict="0">
                <anchor moveWithCells="1">
                  <from>
                    <xdr:col>1</xdr:col>
                    <xdr:colOff>9525</xdr:colOff>
                    <xdr:row>58</xdr:row>
                    <xdr:rowOff>38100</xdr:rowOff>
                  </from>
                  <to>
                    <xdr:col>5</xdr:col>
                    <xdr:colOff>9525</xdr:colOff>
                    <xdr:row>59</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P52"/>
  <sheetViews>
    <sheetView showGridLines="0" zoomScale="145" zoomScaleNormal="145" workbookViewId="0">
      <pane ySplit="1" topLeftCell="A32" activePane="bottomLeft" state="frozen"/>
      <selection pane="bottomLeft" activeCell="C50" sqref="C50"/>
    </sheetView>
  </sheetViews>
  <sheetFormatPr defaultRowHeight="12.75" x14ac:dyDescent="0.2"/>
  <cols>
    <col min="1" max="1" width="8.5703125" style="32" customWidth="1"/>
    <col min="2" max="2" width="11.5703125" style="32" customWidth="1"/>
    <col min="3" max="3" width="11.42578125" style="32" customWidth="1"/>
    <col min="4" max="16384" width="9.140625" style="32"/>
  </cols>
  <sheetData>
    <row r="1" spans="1:16" ht="47.25" customHeight="1" x14ac:dyDescent="0.2">
      <c r="A1" s="30" t="s">
        <v>186</v>
      </c>
      <c r="B1" s="31" t="s">
        <v>187</v>
      </c>
      <c r="C1" s="31" t="s">
        <v>188</v>
      </c>
      <c r="D1" s="503" t="s">
        <v>189</v>
      </c>
      <c r="E1" s="478"/>
      <c r="F1" s="478"/>
      <c r="G1" s="478"/>
      <c r="H1" s="478"/>
      <c r="I1" s="478"/>
      <c r="J1" s="478"/>
      <c r="K1" s="478"/>
      <c r="L1" s="478"/>
      <c r="M1" s="478"/>
      <c r="N1" s="478"/>
      <c r="O1" s="478"/>
      <c r="P1" s="479"/>
    </row>
    <row r="2" spans="1:16" x14ac:dyDescent="0.2">
      <c r="A2" s="171">
        <v>6</v>
      </c>
      <c r="B2" s="170">
        <v>40729</v>
      </c>
      <c r="C2" s="170">
        <v>40725</v>
      </c>
      <c r="D2" s="530" t="s">
        <v>410</v>
      </c>
      <c r="E2" s="529"/>
      <c r="F2" s="529"/>
      <c r="G2" s="529"/>
      <c r="H2" s="529"/>
      <c r="I2" s="529"/>
      <c r="J2" s="529"/>
      <c r="K2" s="529"/>
      <c r="L2" s="529"/>
      <c r="M2" s="529"/>
      <c r="N2" s="529"/>
      <c r="O2" s="529"/>
      <c r="P2" s="529"/>
    </row>
    <row r="3" spans="1:16" x14ac:dyDescent="0.2">
      <c r="A3" s="171">
        <v>6.1</v>
      </c>
      <c r="B3" s="170">
        <v>40732</v>
      </c>
      <c r="C3" s="171"/>
      <c r="D3" s="530" t="s">
        <v>433</v>
      </c>
      <c r="E3" s="529"/>
      <c r="F3" s="529"/>
      <c r="G3" s="529"/>
      <c r="H3" s="529"/>
      <c r="I3" s="529"/>
      <c r="J3" s="529"/>
      <c r="K3" s="529"/>
      <c r="L3" s="529"/>
      <c r="M3" s="529"/>
      <c r="N3" s="529"/>
      <c r="O3" s="529"/>
      <c r="P3" s="529"/>
    </row>
    <row r="4" spans="1:16" x14ac:dyDescent="0.2">
      <c r="A4" s="171">
        <v>6.2</v>
      </c>
      <c r="B4" s="170">
        <v>40794</v>
      </c>
      <c r="C4" s="171"/>
      <c r="D4" s="530" t="s">
        <v>440</v>
      </c>
      <c r="E4" s="529"/>
      <c r="F4" s="529"/>
      <c r="G4" s="529"/>
      <c r="H4" s="529"/>
      <c r="I4" s="529"/>
      <c r="J4" s="529"/>
      <c r="K4" s="529"/>
      <c r="L4" s="529"/>
      <c r="M4" s="529"/>
      <c r="N4" s="529"/>
      <c r="O4" s="529"/>
      <c r="P4" s="529"/>
    </row>
    <row r="5" spans="1:16" ht="43.5" customHeight="1" x14ac:dyDescent="0.2">
      <c r="A5" s="171">
        <v>6.3</v>
      </c>
      <c r="B5" s="170">
        <v>40909</v>
      </c>
      <c r="C5" s="171"/>
      <c r="D5" s="531" t="s">
        <v>526</v>
      </c>
      <c r="E5" s="532"/>
      <c r="F5" s="532"/>
      <c r="G5" s="532"/>
      <c r="H5" s="532"/>
      <c r="I5" s="532"/>
      <c r="J5" s="532"/>
      <c r="K5" s="532"/>
      <c r="L5" s="532"/>
      <c r="M5" s="532"/>
      <c r="N5" s="532"/>
      <c r="O5" s="532"/>
      <c r="P5" s="533"/>
    </row>
    <row r="6" spans="1:16" ht="27" customHeight="1" x14ac:dyDescent="0.2">
      <c r="A6" s="171">
        <v>6.4</v>
      </c>
      <c r="B6" s="170">
        <v>41000</v>
      </c>
      <c r="C6" s="171"/>
      <c r="D6" s="530" t="s">
        <v>524</v>
      </c>
      <c r="E6" s="529"/>
      <c r="F6" s="529"/>
      <c r="G6" s="529"/>
      <c r="H6" s="529"/>
      <c r="I6" s="529"/>
      <c r="J6" s="529"/>
      <c r="K6" s="529"/>
      <c r="L6" s="529"/>
      <c r="M6" s="529"/>
      <c r="N6" s="529"/>
      <c r="O6" s="529"/>
      <c r="P6" s="529"/>
    </row>
    <row r="7" spans="1:16" x14ac:dyDescent="0.2">
      <c r="A7" s="171">
        <v>6.5</v>
      </c>
      <c r="B7" s="170">
        <v>41091</v>
      </c>
      <c r="C7" s="171"/>
      <c r="D7" s="530" t="s">
        <v>0</v>
      </c>
      <c r="E7" s="529"/>
      <c r="F7" s="529"/>
      <c r="G7" s="529"/>
      <c r="H7" s="529"/>
      <c r="I7" s="529"/>
      <c r="J7" s="529"/>
      <c r="K7" s="529"/>
      <c r="L7" s="529"/>
      <c r="M7" s="529"/>
      <c r="N7" s="529"/>
      <c r="O7" s="529"/>
      <c r="P7" s="529"/>
    </row>
    <row r="8" spans="1:16" x14ac:dyDescent="0.2">
      <c r="A8" s="171">
        <v>6.6</v>
      </c>
      <c r="B8" s="170">
        <v>41183</v>
      </c>
      <c r="C8" s="171"/>
      <c r="D8" s="530" t="s">
        <v>525</v>
      </c>
      <c r="E8" s="529"/>
      <c r="F8" s="529"/>
      <c r="G8" s="529"/>
      <c r="H8" s="529"/>
      <c r="I8" s="529"/>
      <c r="J8" s="529"/>
      <c r="K8" s="529"/>
      <c r="L8" s="529"/>
      <c r="M8" s="529"/>
      <c r="N8" s="529"/>
      <c r="O8" s="529"/>
      <c r="P8" s="529"/>
    </row>
    <row r="9" spans="1:16" ht="12.75" customHeight="1" x14ac:dyDescent="0.2">
      <c r="A9" s="171">
        <v>6.7</v>
      </c>
      <c r="B9" s="170">
        <v>41275</v>
      </c>
      <c r="C9" s="171"/>
      <c r="D9" s="530" t="s">
        <v>527</v>
      </c>
      <c r="E9" s="529"/>
      <c r="F9" s="529"/>
      <c r="G9" s="529"/>
      <c r="H9" s="529"/>
      <c r="I9" s="529"/>
      <c r="J9" s="529"/>
      <c r="K9" s="529"/>
      <c r="L9" s="529"/>
      <c r="M9" s="529"/>
      <c r="N9" s="529"/>
      <c r="O9" s="529"/>
      <c r="P9" s="529"/>
    </row>
    <row r="10" spans="1:16" ht="31.5" customHeight="1" x14ac:dyDescent="0.2">
      <c r="A10" s="171">
        <v>6.8</v>
      </c>
      <c r="B10" s="170">
        <v>41365</v>
      </c>
      <c r="C10" s="171"/>
      <c r="D10" s="534" t="s">
        <v>532</v>
      </c>
      <c r="E10" s="529"/>
      <c r="F10" s="529"/>
      <c r="G10" s="529"/>
      <c r="H10" s="529"/>
      <c r="I10" s="529"/>
      <c r="J10" s="529"/>
      <c r="K10" s="529"/>
      <c r="L10" s="529"/>
      <c r="M10" s="529"/>
      <c r="N10" s="529"/>
      <c r="O10" s="529"/>
      <c r="P10" s="529"/>
    </row>
    <row r="11" spans="1:16" x14ac:dyDescent="0.2">
      <c r="A11" s="171">
        <v>6.9</v>
      </c>
      <c r="B11" s="170">
        <v>41456</v>
      </c>
      <c r="C11" s="171"/>
      <c r="D11" s="528" t="s">
        <v>533</v>
      </c>
      <c r="E11" s="529"/>
      <c r="F11" s="529"/>
      <c r="G11" s="529"/>
      <c r="H11" s="529"/>
      <c r="I11" s="529"/>
      <c r="J11" s="529"/>
      <c r="K11" s="529"/>
      <c r="L11" s="529"/>
      <c r="M11" s="529"/>
      <c r="N11" s="529"/>
      <c r="O11" s="529"/>
      <c r="P11" s="529"/>
    </row>
    <row r="12" spans="1:16" x14ac:dyDescent="0.2">
      <c r="A12" s="362" t="s">
        <v>534</v>
      </c>
      <c r="B12" s="363">
        <v>41548</v>
      </c>
      <c r="C12" s="364"/>
      <c r="D12" s="543" t="s">
        <v>537</v>
      </c>
      <c r="E12" s="544"/>
      <c r="F12" s="544"/>
      <c r="G12" s="544"/>
      <c r="H12" s="544"/>
      <c r="I12" s="544"/>
      <c r="J12" s="544"/>
      <c r="K12" s="544"/>
      <c r="L12" s="544"/>
      <c r="M12" s="544"/>
      <c r="N12" s="544"/>
      <c r="O12" s="544"/>
      <c r="P12" s="544"/>
    </row>
    <row r="13" spans="1:16" x14ac:dyDescent="0.2">
      <c r="A13" s="171">
        <v>6.11</v>
      </c>
      <c r="B13" s="367">
        <v>41640</v>
      </c>
      <c r="C13" s="368"/>
      <c r="D13" s="541" t="s">
        <v>536</v>
      </c>
      <c r="E13" s="542"/>
      <c r="F13" s="542"/>
      <c r="G13" s="542"/>
      <c r="H13" s="542"/>
      <c r="I13" s="542"/>
      <c r="J13" s="542"/>
      <c r="K13" s="542"/>
      <c r="L13" s="542"/>
      <c r="M13" s="542"/>
      <c r="N13" s="542"/>
      <c r="O13" s="542"/>
      <c r="P13" s="542"/>
    </row>
    <row r="14" spans="1:16" x14ac:dyDescent="0.2">
      <c r="A14" s="171">
        <v>6.12</v>
      </c>
      <c r="B14" s="367">
        <v>41758</v>
      </c>
      <c r="C14" s="368"/>
      <c r="D14" s="541" t="s">
        <v>538</v>
      </c>
      <c r="E14" s="542"/>
      <c r="F14" s="542"/>
      <c r="G14" s="542"/>
      <c r="H14" s="542"/>
      <c r="I14" s="542"/>
      <c r="J14" s="542"/>
      <c r="K14" s="542"/>
      <c r="L14" s="542"/>
      <c r="M14" s="542"/>
      <c r="N14" s="542"/>
      <c r="O14" s="542"/>
      <c r="P14" s="542"/>
    </row>
    <row r="15" spans="1:16" ht="12.75" customHeight="1" x14ac:dyDescent="0.2">
      <c r="A15" s="171">
        <v>6.13</v>
      </c>
      <c r="B15" s="370">
        <v>41821</v>
      </c>
      <c r="C15" s="371"/>
      <c r="D15" s="535" t="s">
        <v>541</v>
      </c>
      <c r="E15" s="536"/>
      <c r="F15" s="536"/>
      <c r="G15" s="536"/>
      <c r="H15" s="536"/>
      <c r="I15" s="536"/>
      <c r="J15" s="536"/>
      <c r="K15" s="536"/>
      <c r="L15" s="536"/>
      <c r="M15" s="536"/>
      <c r="N15" s="536"/>
      <c r="O15" s="536"/>
      <c r="P15" s="536"/>
    </row>
    <row r="16" spans="1:16" x14ac:dyDescent="0.2">
      <c r="A16" s="171">
        <v>6.14</v>
      </c>
      <c r="B16" s="170">
        <v>41913</v>
      </c>
      <c r="C16" s="171"/>
      <c r="D16" s="537" t="s">
        <v>540</v>
      </c>
      <c r="E16" s="538"/>
      <c r="F16" s="538"/>
      <c r="G16" s="538"/>
      <c r="H16" s="538"/>
      <c r="I16" s="538"/>
      <c r="J16" s="538"/>
      <c r="K16" s="538"/>
      <c r="L16" s="538"/>
      <c r="M16" s="538"/>
      <c r="N16" s="538"/>
      <c r="O16" s="538"/>
      <c r="P16" s="538"/>
    </row>
    <row r="17" spans="1:16" x14ac:dyDescent="0.2">
      <c r="A17" s="171">
        <v>6.15</v>
      </c>
      <c r="B17" s="378">
        <v>42009</v>
      </c>
      <c r="C17" s="379"/>
      <c r="D17" s="539" t="s">
        <v>542</v>
      </c>
      <c r="E17" s="540"/>
      <c r="F17" s="540"/>
      <c r="G17" s="540"/>
      <c r="H17" s="540"/>
      <c r="I17" s="540"/>
      <c r="J17" s="540"/>
      <c r="K17" s="540"/>
      <c r="L17" s="540"/>
      <c r="M17" s="540"/>
      <c r="N17" s="540"/>
      <c r="O17" s="540"/>
      <c r="P17" s="540"/>
    </row>
    <row r="18" spans="1:16" x14ac:dyDescent="0.2">
      <c r="A18" s="171">
        <v>6.16</v>
      </c>
      <c r="B18" s="170">
        <v>42089</v>
      </c>
      <c r="C18" s="171"/>
      <c r="D18" s="539" t="s">
        <v>543</v>
      </c>
      <c r="E18" s="540"/>
      <c r="F18" s="540"/>
      <c r="G18" s="540"/>
      <c r="H18" s="540"/>
      <c r="I18" s="540"/>
      <c r="J18" s="540"/>
      <c r="K18" s="540"/>
      <c r="L18" s="540"/>
      <c r="M18" s="540"/>
      <c r="N18" s="540"/>
      <c r="O18" s="540"/>
      <c r="P18" s="540"/>
    </row>
    <row r="19" spans="1:16" x14ac:dyDescent="0.2">
      <c r="A19" s="171">
        <v>6.17</v>
      </c>
      <c r="B19" s="170">
        <v>42180</v>
      </c>
      <c r="C19" s="171"/>
      <c r="D19" s="539" t="s">
        <v>544</v>
      </c>
      <c r="E19" s="540"/>
      <c r="F19" s="540"/>
      <c r="G19" s="540"/>
      <c r="H19" s="540"/>
      <c r="I19" s="540"/>
      <c r="J19" s="540"/>
      <c r="K19" s="540"/>
      <c r="L19" s="540"/>
      <c r="M19" s="540"/>
      <c r="N19" s="540"/>
      <c r="O19" s="540"/>
      <c r="P19" s="540"/>
    </row>
    <row r="20" spans="1:16" x14ac:dyDescent="0.2">
      <c r="A20" s="171">
        <v>6.18</v>
      </c>
      <c r="B20" s="170">
        <v>42276</v>
      </c>
      <c r="C20" s="171"/>
      <c r="D20" s="545" t="s">
        <v>545</v>
      </c>
      <c r="E20" s="529"/>
      <c r="F20" s="529"/>
      <c r="G20" s="529"/>
      <c r="H20" s="529"/>
      <c r="I20" s="529"/>
      <c r="J20" s="529"/>
      <c r="K20" s="529"/>
      <c r="L20" s="529"/>
      <c r="M20" s="529"/>
      <c r="N20" s="529"/>
      <c r="O20" s="529"/>
      <c r="P20" s="529"/>
    </row>
    <row r="21" spans="1:16" x14ac:dyDescent="0.2">
      <c r="A21" s="171">
        <v>6.19</v>
      </c>
      <c r="B21" s="170">
        <v>42376</v>
      </c>
      <c r="C21" s="171"/>
      <c r="D21" s="539" t="s">
        <v>546</v>
      </c>
      <c r="E21" s="540"/>
      <c r="F21" s="540"/>
      <c r="G21" s="540"/>
      <c r="H21" s="540"/>
      <c r="I21" s="540"/>
      <c r="J21" s="540"/>
      <c r="K21" s="540"/>
      <c r="L21" s="540"/>
      <c r="M21" s="540"/>
      <c r="N21" s="540"/>
      <c r="O21" s="540"/>
      <c r="P21" s="540"/>
    </row>
    <row r="22" spans="1:16" x14ac:dyDescent="0.2">
      <c r="A22" s="380" t="s">
        <v>547</v>
      </c>
      <c r="B22" s="170">
        <v>42465</v>
      </c>
      <c r="C22" s="171"/>
      <c r="D22" s="539" t="s">
        <v>548</v>
      </c>
      <c r="E22" s="540"/>
      <c r="F22" s="540"/>
      <c r="G22" s="540"/>
      <c r="H22" s="540"/>
      <c r="I22" s="540"/>
      <c r="J22" s="540"/>
      <c r="K22" s="540"/>
      <c r="L22" s="540"/>
      <c r="M22" s="540"/>
      <c r="N22" s="540"/>
      <c r="O22" s="540"/>
      <c r="P22" s="540"/>
    </row>
    <row r="23" spans="1:16" x14ac:dyDescent="0.2">
      <c r="A23" s="171">
        <v>6.21</v>
      </c>
      <c r="B23" s="170">
        <v>42531</v>
      </c>
      <c r="C23" s="171"/>
      <c r="D23" s="539" t="s">
        <v>549</v>
      </c>
      <c r="E23" s="540"/>
      <c r="F23" s="540"/>
      <c r="G23" s="540"/>
      <c r="H23" s="540"/>
      <c r="I23" s="540"/>
      <c r="J23" s="540"/>
      <c r="K23" s="540"/>
      <c r="L23" s="540"/>
      <c r="M23" s="540"/>
      <c r="N23" s="540"/>
      <c r="O23" s="540"/>
      <c r="P23" s="540"/>
    </row>
    <row r="24" spans="1:16" x14ac:dyDescent="0.2">
      <c r="A24" s="171">
        <v>6.22</v>
      </c>
      <c r="B24" s="170">
        <v>42621</v>
      </c>
      <c r="C24" s="171"/>
      <c r="D24" s="539" t="s">
        <v>550</v>
      </c>
      <c r="E24" s="540"/>
      <c r="F24" s="540"/>
      <c r="G24" s="540"/>
      <c r="H24" s="540"/>
      <c r="I24" s="540"/>
      <c r="J24" s="540"/>
      <c r="K24" s="540"/>
      <c r="L24" s="540"/>
      <c r="M24" s="540"/>
      <c r="N24" s="540"/>
      <c r="O24" s="540"/>
      <c r="P24" s="540"/>
    </row>
    <row r="25" spans="1:16" x14ac:dyDescent="0.2">
      <c r="A25" s="171">
        <v>6.23</v>
      </c>
      <c r="B25" s="170">
        <v>42739</v>
      </c>
      <c r="C25" s="171"/>
      <c r="D25" s="539" t="s">
        <v>553</v>
      </c>
      <c r="E25" s="540"/>
      <c r="F25" s="540"/>
      <c r="G25" s="540"/>
      <c r="H25" s="540"/>
      <c r="I25" s="540"/>
      <c r="J25" s="540"/>
      <c r="K25" s="540"/>
      <c r="L25" s="540"/>
      <c r="M25" s="540"/>
      <c r="N25" s="540"/>
      <c r="O25" s="540"/>
      <c r="P25" s="540"/>
    </row>
    <row r="26" spans="1:16" x14ac:dyDescent="0.2">
      <c r="A26" s="171">
        <v>6.24</v>
      </c>
      <c r="B26" s="170">
        <v>42823</v>
      </c>
      <c r="C26" s="171"/>
      <c r="D26" s="539" t="s">
        <v>554</v>
      </c>
      <c r="E26" s="540"/>
      <c r="F26" s="540"/>
      <c r="G26" s="540"/>
      <c r="H26" s="540"/>
      <c r="I26" s="540"/>
      <c r="J26" s="540"/>
      <c r="K26" s="540"/>
      <c r="L26" s="540"/>
      <c r="M26" s="540"/>
      <c r="N26" s="540"/>
      <c r="O26" s="540"/>
      <c r="P26" s="540"/>
    </row>
    <row r="27" spans="1:16" x14ac:dyDescent="0.2">
      <c r="A27" s="171">
        <v>6.25</v>
      </c>
      <c r="B27" s="385">
        <v>42923</v>
      </c>
      <c r="C27" s="386"/>
      <c r="D27" s="546" t="s">
        <v>555</v>
      </c>
      <c r="E27" s="547"/>
      <c r="F27" s="547"/>
      <c r="G27" s="547"/>
      <c r="H27" s="547"/>
      <c r="I27" s="547"/>
      <c r="J27" s="547"/>
      <c r="K27" s="547"/>
      <c r="L27" s="547"/>
      <c r="M27" s="547"/>
      <c r="N27" s="547"/>
      <c r="O27" s="547"/>
      <c r="P27" s="547"/>
    </row>
    <row r="28" spans="1:16" x14ac:dyDescent="0.2">
      <c r="A28" s="171">
        <v>6.26</v>
      </c>
      <c r="B28" s="385">
        <v>43003</v>
      </c>
      <c r="C28" s="386"/>
      <c r="D28" s="546" t="s">
        <v>556</v>
      </c>
      <c r="E28" s="547"/>
      <c r="F28" s="547"/>
      <c r="G28" s="547"/>
      <c r="H28" s="547"/>
      <c r="I28" s="547"/>
      <c r="J28" s="547"/>
      <c r="K28" s="547"/>
      <c r="L28" s="547"/>
      <c r="M28" s="547"/>
      <c r="N28" s="547"/>
      <c r="O28" s="547"/>
      <c r="P28" s="547"/>
    </row>
    <row r="29" spans="1:16" x14ac:dyDescent="0.2">
      <c r="A29" s="171">
        <v>6.27</v>
      </c>
      <c r="B29" s="385">
        <v>43082</v>
      </c>
      <c r="C29" s="386"/>
      <c r="D29" s="548" t="s">
        <v>557</v>
      </c>
      <c r="E29" s="532"/>
      <c r="F29" s="532"/>
      <c r="G29" s="532"/>
      <c r="H29" s="532"/>
      <c r="I29" s="532"/>
      <c r="J29" s="532"/>
      <c r="K29" s="532"/>
      <c r="L29" s="532"/>
      <c r="M29" s="532"/>
      <c r="N29" s="532"/>
      <c r="O29" s="532"/>
      <c r="P29" s="533"/>
    </row>
    <row r="30" spans="1:16" x14ac:dyDescent="0.2">
      <c r="A30" s="171">
        <v>6.28</v>
      </c>
      <c r="B30" s="170">
        <v>43179</v>
      </c>
      <c r="C30" s="171"/>
      <c r="D30" s="545" t="s">
        <v>558</v>
      </c>
      <c r="E30" s="529"/>
      <c r="F30" s="529"/>
      <c r="G30" s="529"/>
      <c r="H30" s="529"/>
      <c r="I30" s="529"/>
      <c r="J30" s="529"/>
      <c r="K30" s="529"/>
      <c r="L30" s="529"/>
      <c r="M30" s="529"/>
      <c r="N30" s="529"/>
      <c r="O30" s="529"/>
      <c r="P30" s="529"/>
    </row>
    <row r="31" spans="1:16" x14ac:dyDescent="0.2">
      <c r="A31" s="171">
        <v>6.29</v>
      </c>
      <c r="B31" s="170">
        <v>43256</v>
      </c>
      <c r="C31" s="171"/>
      <c r="D31" s="549" t="s">
        <v>559</v>
      </c>
      <c r="E31" s="532"/>
      <c r="F31" s="532"/>
      <c r="G31" s="532"/>
      <c r="H31" s="532"/>
      <c r="I31" s="532"/>
      <c r="J31" s="532"/>
      <c r="K31" s="532"/>
      <c r="L31" s="532"/>
      <c r="M31" s="532"/>
      <c r="N31" s="532"/>
      <c r="O31" s="532"/>
      <c r="P31" s="533"/>
    </row>
    <row r="32" spans="1:16" x14ac:dyDescent="0.2">
      <c r="A32" s="380" t="s">
        <v>560</v>
      </c>
      <c r="B32" s="170">
        <v>43368</v>
      </c>
      <c r="C32" s="171"/>
      <c r="D32" s="528" t="s">
        <v>561</v>
      </c>
      <c r="E32" s="529"/>
      <c r="F32" s="529"/>
      <c r="G32" s="529"/>
      <c r="H32" s="529"/>
      <c r="I32" s="529"/>
      <c r="J32" s="529"/>
      <c r="K32" s="529"/>
      <c r="L32" s="529"/>
      <c r="M32" s="529"/>
      <c r="N32" s="529"/>
      <c r="O32" s="529"/>
      <c r="P32" s="529"/>
    </row>
    <row r="33" spans="1:16" x14ac:dyDescent="0.2">
      <c r="A33" s="380">
        <v>6.31</v>
      </c>
      <c r="B33" s="170">
        <v>43451</v>
      </c>
      <c r="C33" s="171"/>
      <c r="D33" s="528" t="s">
        <v>562</v>
      </c>
      <c r="E33" s="529"/>
      <c r="F33" s="529"/>
      <c r="G33" s="529"/>
      <c r="H33" s="529"/>
      <c r="I33" s="529"/>
      <c r="J33" s="529"/>
      <c r="K33" s="529"/>
      <c r="L33" s="529"/>
      <c r="M33" s="529"/>
      <c r="N33" s="529"/>
      <c r="O33" s="529"/>
      <c r="P33" s="529"/>
    </row>
    <row r="34" spans="1:16" x14ac:dyDescent="0.2">
      <c r="A34" s="380">
        <v>6.32</v>
      </c>
      <c r="B34" s="170">
        <v>43549</v>
      </c>
      <c r="C34" s="171"/>
      <c r="D34" s="528" t="s">
        <v>562</v>
      </c>
      <c r="E34" s="529"/>
      <c r="F34" s="529"/>
      <c r="G34" s="529"/>
      <c r="H34" s="529"/>
      <c r="I34" s="529"/>
      <c r="J34" s="529"/>
      <c r="K34" s="529"/>
      <c r="L34" s="529"/>
      <c r="M34" s="529"/>
      <c r="N34" s="529"/>
      <c r="O34" s="529"/>
      <c r="P34" s="529"/>
    </row>
    <row r="35" spans="1:16" x14ac:dyDescent="0.2">
      <c r="A35" s="380">
        <v>6.33</v>
      </c>
      <c r="B35" s="170">
        <v>43657</v>
      </c>
      <c r="C35" s="171"/>
      <c r="D35" s="528" t="s">
        <v>562</v>
      </c>
      <c r="E35" s="529"/>
      <c r="F35" s="529"/>
      <c r="G35" s="529"/>
      <c r="H35" s="529"/>
      <c r="I35" s="529"/>
      <c r="J35" s="529"/>
      <c r="K35" s="529"/>
      <c r="L35" s="529"/>
      <c r="M35" s="529"/>
      <c r="N35" s="529"/>
      <c r="O35" s="529"/>
      <c r="P35" s="529"/>
    </row>
    <row r="36" spans="1:16" x14ac:dyDescent="0.2">
      <c r="A36" s="380">
        <v>6.34</v>
      </c>
      <c r="B36" s="170">
        <v>44062</v>
      </c>
      <c r="C36" s="171"/>
      <c r="D36" s="528" t="s">
        <v>562</v>
      </c>
      <c r="E36" s="529"/>
      <c r="F36" s="529"/>
      <c r="G36" s="529"/>
      <c r="H36" s="529"/>
      <c r="I36" s="529"/>
      <c r="J36" s="529"/>
      <c r="K36" s="529"/>
      <c r="L36" s="529"/>
      <c r="M36" s="529"/>
      <c r="N36" s="529"/>
      <c r="O36" s="529"/>
      <c r="P36" s="529"/>
    </row>
    <row r="37" spans="1:16" x14ac:dyDescent="0.2">
      <c r="A37" s="380">
        <v>6.35</v>
      </c>
      <c r="B37" s="170">
        <v>44141</v>
      </c>
      <c r="C37" s="171"/>
      <c r="D37" s="528" t="s">
        <v>562</v>
      </c>
      <c r="E37" s="529"/>
      <c r="F37" s="529"/>
      <c r="G37" s="529"/>
      <c r="H37" s="529"/>
      <c r="I37" s="529"/>
      <c r="J37" s="529"/>
      <c r="K37" s="529"/>
      <c r="L37" s="529"/>
      <c r="M37" s="529"/>
      <c r="N37" s="529"/>
      <c r="O37" s="529"/>
      <c r="P37" s="529"/>
    </row>
    <row r="38" spans="1:16" x14ac:dyDescent="0.2">
      <c r="A38" s="380">
        <v>6.36</v>
      </c>
      <c r="B38" s="170">
        <v>44228</v>
      </c>
      <c r="C38" s="171"/>
      <c r="D38" s="528" t="s">
        <v>562</v>
      </c>
      <c r="E38" s="529"/>
      <c r="F38" s="529"/>
      <c r="G38" s="529"/>
      <c r="H38" s="529"/>
      <c r="I38" s="529"/>
      <c r="J38" s="529"/>
      <c r="K38" s="529"/>
      <c r="L38" s="529"/>
      <c r="M38" s="529"/>
      <c r="N38" s="529"/>
      <c r="O38" s="529"/>
      <c r="P38" s="529"/>
    </row>
    <row r="39" spans="1:16" x14ac:dyDescent="0.2">
      <c r="A39" s="380">
        <v>6.37</v>
      </c>
      <c r="B39" s="170">
        <v>44231</v>
      </c>
      <c r="C39" s="171"/>
      <c r="D39" s="528" t="s">
        <v>562</v>
      </c>
      <c r="E39" s="529"/>
      <c r="F39" s="529"/>
      <c r="G39" s="529"/>
      <c r="H39" s="529"/>
      <c r="I39" s="529"/>
      <c r="J39" s="529"/>
      <c r="K39" s="529"/>
      <c r="L39" s="529"/>
      <c r="M39" s="529"/>
      <c r="N39" s="529"/>
      <c r="O39" s="529"/>
      <c r="P39" s="529"/>
    </row>
    <row r="40" spans="1:16" x14ac:dyDescent="0.2">
      <c r="A40" s="380">
        <v>6.38</v>
      </c>
      <c r="B40" s="170">
        <v>44377</v>
      </c>
      <c r="C40" s="171"/>
      <c r="D40" s="528" t="s">
        <v>562</v>
      </c>
      <c r="E40" s="529"/>
      <c r="F40" s="529"/>
      <c r="G40" s="529"/>
      <c r="H40" s="529"/>
      <c r="I40" s="529"/>
      <c r="J40" s="529"/>
      <c r="K40" s="529"/>
      <c r="L40" s="529"/>
      <c r="M40" s="529"/>
      <c r="N40" s="529"/>
      <c r="O40" s="529"/>
      <c r="P40" s="529"/>
    </row>
    <row r="41" spans="1:16" x14ac:dyDescent="0.2">
      <c r="A41" s="380">
        <v>6.39</v>
      </c>
      <c r="B41" s="170">
        <v>44463</v>
      </c>
      <c r="C41" s="171"/>
      <c r="D41" s="528" t="s">
        <v>562</v>
      </c>
      <c r="E41" s="529"/>
      <c r="F41" s="529"/>
      <c r="G41" s="529"/>
      <c r="H41" s="529"/>
      <c r="I41" s="529"/>
      <c r="J41" s="529"/>
      <c r="K41" s="529"/>
      <c r="L41" s="529"/>
      <c r="M41" s="529"/>
      <c r="N41" s="529"/>
      <c r="O41" s="529"/>
      <c r="P41" s="529"/>
    </row>
    <row r="42" spans="1:16" x14ac:dyDescent="0.2">
      <c r="A42" s="380">
        <v>6.4</v>
      </c>
      <c r="B42" s="170">
        <v>44582</v>
      </c>
      <c r="C42" s="171"/>
      <c r="D42" s="528" t="s">
        <v>562</v>
      </c>
      <c r="E42" s="529"/>
      <c r="F42" s="529"/>
      <c r="G42" s="529"/>
      <c r="H42" s="529"/>
      <c r="I42" s="529"/>
      <c r="J42" s="529"/>
      <c r="K42" s="529"/>
      <c r="L42" s="529"/>
      <c r="M42" s="529"/>
      <c r="N42" s="529"/>
      <c r="O42" s="529"/>
      <c r="P42" s="529"/>
    </row>
    <row r="43" spans="1:16" x14ac:dyDescent="0.2">
      <c r="A43" s="380">
        <v>6.41</v>
      </c>
      <c r="B43" s="170">
        <v>44637</v>
      </c>
      <c r="C43" s="171"/>
      <c r="D43" s="528" t="s">
        <v>562</v>
      </c>
      <c r="E43" s="529"/>
      <c r="F43" s="529"/>
      <c r="G43" s="529"/>
      <c r="H43" s="529"/>
      <c r="I43" s="529"/>
      <c r="J43" s="529"/>
      <c r="K43" s="529"/>
      <c r="L43" s="529"/>
      <c r="M43" s="529"/>
      <c r="N43" s="529"/>
      <c r="O43" s="529"/>
      <c r="P43" s="529"/>
    </row>
    <row r="44" spans="1:16" x14ac:dyDescent="0.2">
      <c r="A44" s="380">
        <v>6.42</v>
      </c>
      <c r="B44" s="170">
        <v>44743</v>
      </c>
      <c r="C44" s="171"/>
      <c r="D44" s="528" t="s">
        <v>562</v>
      </c>
      <c r="E44" s="529"/>
      <c r="F44" s="529"/>
      <c r="G44" s="529"/>
      <c r="H44" s="529"/>
      <c r="I44" s="529"/>
      <c r="J44" s="529"/>
      <c r="K44" s="529"/>
      <c r="L44" s="529"/>
      <c r="M44" s="529"/>
      <c r="N44" s="529"/>
      <c r="O44" s="529"/>
      <c r="P44" s="529"/>
    </row>
    <row r="45" spans="1:16" x14ac:dyDescent="0.2">
      <c r="A45" s="380">
        <v>6.43</v>
      </c>
      <c r="B45" s="170">
        <v>44839</v>
      </c>
      <c r="C45" s="171"/>
      <c r="D45" s="528" t="s">
        <v>562</v>
      </c>
      <c r="E45" s="529"/>
      <c r="F45" s="529"/>
      <c r="G45" s="529"/>
      <c r="H45" s="529"/>
      <c r="I45" s="529"/>
      <c r="J45" s="529"/>
      <c r="K45" s="529"/>
      <c r="L45" s="529"/>
      <c r="M45" s="529"/>
      <c r="N45" s="529"/>
      <c r="O45" s="529"/>
      <c r="P45" s="529"/>
    </row>
    <row r="46" spans="1:16" x14ac:dyDescent="0.2">
      <c r="A46" s="380">
        <v>6.44</v>
      </c>
      <c r="B46" s="170">
        <v>44904</v>
      </c>
      <c r="C46" s="171"/>
      <c r="D46" s="528" t="s">
        <v>562</v>
      </c>
      <c r="E46" s="529"/>
      <c r="F46" s="529"/>
      <c r="G46" s="529"/>
      <c r="H46" s="529"/>
      <c r="I46" s="529"/>
      <c r="J46" s="529"/>
      <c r="K46" s="529"/>
      <c r="L46" s="529"/>
      <c r="M46" s="529"/>
      <c r="N46" s="529"/>
      <c r="O46" s="529"/>
      <c r="P46" s="529"/>
    </row>
    <row r="47" spans="1:16" x14ac:dyDescent="0.2">
      <c r="A47" s="380">
        <v>6.45</v>
      </c>
      <c r="B47" s="170">
        <v>44977</v>
      </c>
      <c r="C47" s="171"/>
      <c r="D47" s="528" t="s">
        <v>562</v>
      </c>
      <c r="E47" s="529"/>
      <c r="F47" s="529"/>
      <c r="G47" s="529"/>
      <c r="H47" s="529"/>
      <c r="I47" s="529"/>
      <c r="J47" s="529"/>
      <c r="K47" s="529"/>
      <c r="L47" s="529"/>
      <c r="M47" s="529"/>
      <c r="N47" s="529"/>
      <c r="O47" s="529"/>
      <c r="P47" s="529"/>
    </row>
    <row r="48" spans="1:16" x14ac:dyDescent="0.2">
      <c r="A48" s="380">
        <v>6.46</v>
      </c>
      <c r="B48" s="170">
        <v>45076</v>
      </c>
      <c r="C48" s="171"/>
      <c r="D48" s="528" t="s">
        <v>562</v>
      </c>
      <c r="E48" s="529"/>
      <c r="F48" s="529"/>
      <c r="G48" s="529"/>
      <c r="H48" s="529"/>
      <c r="I48" s="529"/>
      <c r="J48" s="529"/>
      <c r="K48" s="529"/>
      <c r="L48" s="529"/>
      <c r="M48" s="529"/>
      <c r="N48" s="529"/>
      <c r="O48" s="529"/>
      <c r="P48" s="529"/>
    </row>
    <row r="49" spans="1:16" x14ac:dyDescent="0.2">
      <c r="A49" s="380">
        <v>6.47</v>
      </c>
      <c r="B49" s="170">
        <v>45142</v>
      </c>
      <c r="C49" s="171"/>
      <c r="D49" s="528" t="s">
        <v>562</v>
      </c>
      <c r="E49" s="529"/>
      <c r="F49" s="529"/>
      <c r="G49" s="529"/>
      <c r="H49" s="529"/>
      <c r="I49" s="529"/>
      <c r="J49" s="529"/>
      <c r="K49" s="529"/>
      <c r="L49" s="529"/>
      <c r="M49" s="529"/>
      <c r="N49" s="529"/>
      <c r="O49" s="529"/>
      <c r="P49" s="529"/>
    </row>
    <row r="50" spans="1:16" x14ac:dyDescent="0.2">
      <c r="A50" s="380">
        <v>6.48</v>
      </c>
      <c r="B50" s="170">
        <v>45337</v>
      </c>
      <c r="C50" s="171"/>
      <c r="D50" s="528" t="s">
        <v>562</v>
      </c>
      <c r="E50" s="529"/>
      <c r="F50" s="529"/>
      <c r="G50" s="529"/>
      <c r="H50" s="529"/>
      <c r="I50" s="529"/>
      <c r="J50" s="529"/>
      <c r="K50" s="529"/>
      <c r="L50" s="529"/>
      <c r="M50" s="529"/>
      <c r="N50" s="529"/>
      <c r="O50" s="529"/>
      <c r="P50" s="529"/>
    </row>
    <row r="51" spans="1:16" x14ac:dyDescent="0.2">
      <c r="A51" s="380"/>
      <c r="B51" s="170"/>
      <c r="C51" s="171"/>
      <c r="D51" s="528"/>
      <c r="E51" s="529"/>
      <c r="F51" s="529"/>
      <c r="G51" s="529"/>
      <c r="H51" s="529"/>
      <c r="I51" s="529"/>
      <c r="J51" s="529"/>
      <c r="K51" s="529"/>
      <c r="L51" s="529"/>
      <c r="M51" s="529"/>
      <c r="N51" s="529"/>
      <c r="O51" s="529"/>
      <c r="P51" s="529"/>
    </row>
    <row r="52" spans="1:16" x14ac:dyDescent="0.2">
      <c r="A52" s="380"/>
      <c r="B52" s="170"/>
      <c r="C52" s="171"/>
      <c r="D52" s="528"/>
      <c r="E52" s="529"/>
      <c r="F52" s="529"/>
      <c r="G52" s="529"/>
      <c r="H52" s="529"/>
      <c r="I52" s="529"/>
      <c r="J52" s="529"/>
      <c r="K52" s="529"/>
      <c r="L52" s="529"/>
      <c r="M52" s="529"/>
      <c r="N52" s="529"/>
      <c r="O52" s="529"/>
      <c r="P52" s="529"/>
    </row>
  </sheetData>
  <sheetProtection algorithmName="SHA-512" hashValue="+cKmg3taGbngX5CwfDlR2MJU8Mg1SWfmzyF1JRjkzVnayHsX9EWqGcYA9hzjh/xKz1l92XRvAS9mMNZvy5SbZg==" saltValue="cf7bmL96n5B/l/WNiB0y8g==" spinCount="100000" sheet="1" objects="1" scenarios="1"/>
  <mergeCells count="52">
    <mergeCell ref="D32:P32"/>
    <mergeCell ref="D17:P17"/>
    <mergeCell ref="D18:P18"/>
    <mergeCell ref="D19:P19"/>
    <mergeCell ref="D20:P20"/>
    <mergeCell ref="D21:P21"/>
    <mergeCell ref="D22:P22"/>
    <mergeCell ref="D26:P26"/>
    <mergeCell ref="D30:P30"/>
    <mergeCell ref="D25:P25"/>
    <mergeCell ref="D24:P24"/>
    <mergeCell ref="D27:P27"/>
    <mergeCell ref="D28:P28"/>
    <mergeCell ref="D29:P29"/>
    <mergeCell ref="D31:P31"/>
    <mergeCell ref="D15:P15"/>
    <mergeCell ref="D16:P16"/>
    <mergeCell ref="D23:P23"/>
    <mergeCell ref="D14:P14"/>
    <mergeCell ref="D12:P12"/>
    <mergeCell ref="D13:P13"/>
    <mergeCell ref="D8:P8"/>
    <mergeCell ref="D1:P1"/>
    <mergeCell ref="D11:P11"/>
    <mergeCell ref="D7:P7"/>
    <mergeCell ref="D2:P2"/>
    <mergeCell ref="D3:P3"/>
    <mergeCell ref="D4:P4"/>
    <mergeCell ref="D5:P5"/>
    <mergeCell ref="D6:P6"/>
    <mergeCell ref="D9:P9"/>
    <mergeCell ref="D10:P10"/>
    <mergeCell ref="D38:P38"/>
    <mergeCell ref="D33:P33"/>
    <mergeCell ref="D34:P34"/>
    <mergeCell ref="D35:P35"/>
    <mergeCell ref="D36:P36"/>
    <mergeCell ref="D37:P37"/>
    <mergeCell ref="D51:P51"/>
    <mergeCell ref="D44:P44"/>
    <mergeCell ref="D45:P45"/>
    <mergeCell ref="D52:P52"/>
    <mergeCell ref="D39:P39"/>
    <mergeCell ref="D40:P40"/>
    <mergeCell ref="D41:P41"/>
    <mergeCell ref="D42:P42"/>
    <mergeCell ref="D43:P43"/>
    <mergeCell ref="D46:P46"/>
    <mergeCell ref="D47:P47"/>
    <mergeCell ref="D48:P48"/>
    <mergeCell ref="D49:P49"/>
    <mergeCell ref="D50:P50"/>
  </mergeCells>
  <phoneticPr fontId="3" type="noConversion"/>
  <pageMargins left="0.75" right="0.75" top="1" bottom="1" header="0.5" footer="0.5"/>
  <pageSetup paperSize="9" scale="85" orientation="landscape" horizontalDpi="300" verticalDpi="300" r:id="rId1"/>
  <headerFooter alignWithMargins="0">
    <oddHeader>&amp;CAMENDMENTS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R264"/>
  <sheetViews>
    <sheetView showGridLines="0" zoomScale="75" workbookViewId="0">
      <selection activeCell="B11" sqref="B11:C11"/>
    </sheetView>
  </sheetViews>
  <sheetFormatPr defaultRowHeight="12.75" x14ac:dyDescent="0.2"/>
  <cols>
    <col min="1" max="1" width="3.140625" style="32" customWidth="1"/>
    <col min="2" max="2" width="26.85546875" style="32" customWidth="1"/>
    <col min="3" max="3" width="18.42578125" style="32" customWidth="1"/>
    <col min="4" max="5" width="8.5703125" style="32" customWidth="1"/>
    <col min="6" max="6" width="10.7109375" style="32" customWidth="1"/>
    <col min="7" max="8" width="12.42578125" style="32" customWidth="1"/>
    <col min="9" max="9" width="8.28515625" style="32" customWidth="1"/>
    <col min="10" max="10" width="7.5703125" style="32" customWidth="1"/>
    <col min="11" max="11" width="8.7109375" style="32" customWidth="1"/>
    <col min="12" max="12" width="17.42578125" style="32" customWidth="1"/>
    <col min="13" max="15" width="9.140625" style="32"/>
    <col min="16" max="16" width="34.7109375" style="32" customWidth="1"/>
    <col min="17" max="24" width="9.140625" style="32"/>
    <col min="25" max="25" width="16.85546875" style="32" customWidth="1"/>
    <col min="26" max="26" width="10.28515625" style="32" customWidth="1"/>
    <col min="27" max="30" width="9.140625" style="32"/>
    <col min="31" max="31" width="12.85546875" style="32" customWidth="1"/>
    <col min="32" max="32" width="11.42578125" style="32" customWidth="1"/>
    <col min="33" max="16384" width="9.140625" style="32"/>
  </cols>
  <sheetData>
    <row r="1" spans="1:17" ht="15.75" x14ac:dyDescent="0.25">
      <c r="A1" s="101" t="s">
        <v>522</v>
      </c>
      <c r="I1" s="36"/>
    </row>
    <row r="2" spans="1:17" ht="15.75" x14ac:dyDescent="0.25">
      <c r="A2" s="101"/>
      <c r="I2" s="36"/>
    </row>
    <row r="3" spans="1:17" ht="15.75" x14ac:dyDescent="0.25">
      <c r="A3" s="101"/>
      <c r="I3" s="36"/>
    </row>
    <row r="4" spans="1:17" ht="15.75" x14ac:dyDescent="0.25">
      <c r="A4" s="101"/>
      <c r="I4" s="36"/>
    </row>
    <row r="5" spans="1:17" x14ac:dyDescent="0.2">
      <c r="B5" s="54"/>
      <c r="C5" s="54"/>
      <c r="D5" s="54"/>
      <c r="E5" s="54"/>
      <c r="F5" s="54"/>
    </row>
    <row r="6" spans="1:17" x14ac:dyDescent="0.2">
      <c r="A6" s="55"/>
      <c r="O6" s="57"/>
    </row>
    <row r="7" spans="1:17" x14ac:dyDescent="0.2">
      <c r="A7" s="56"/>
      <c r="B7" s="428" t="s">
        <v>480</v>
      </c>
      <c r="C7" s="430"/>
      <c r="D7" s="430"/>
      <c r="E7" s="430"/>
      <c r="F7" s="429"/>
    </row>
    <row r="8" spans="1:17" x14ac:dyDescent="0.2">
      <c r="A8" s="56"/>
      <c r="B8" s="557" t="s">
        <v>481</v>
      </c>
      <c r="C8" s="558"/>
      <c r="D8" s="7" t="s">
        <v>124</v>
      </c>
      <c r="E8" s="326" t="s">
        <v>482</v>
      </c>
      <c r="F8" s="7" t="s">
        <v>483</v>
      </c>
    </row>
    <row r="9" spans="1:17" x14ac:dyDescent="0.2">
      <c r="A9" s="56"/>
      <c r="B9" s="324"/>
      <c r="C9" s="325"/>
      <c r="D9" s="327"/>
      <c r="E9" s="326"/>
      <c r="F9" s="328"/>
    </row>
    <row r="10" spans="1:17" ht="15" customHeight="1" x14ac:dyDescent="0.2">
      <c r="A10" s="56"/>
      <c r="B10" s="324"/>
      <c r="C10" s="325"/>
      <c r="D10" s="327"/>
      <c r="E10" s="326"/>
      <c r="F10" s="328"/>
      <c r="O10" s="57"/>
      <c r="P10" s="180"/>
      <c r="Q10" s="57"/>
    </row>
    <row r="11" spans="1:17" ht="15" customHeight="1" x14ac:dyDescent="0.2">
      <c r="A11" s="56"/>
      <c r="B11" s="559"/>
      <c r="C11" s="560"/>
      <c r="D11" s="329"/>
      <c r="E11" s="330" t="str">
        <f t="shared" ref="E11:E33" si="0">+IF(OR(B11=" ",B11=""),"",VLOOKUP(B11,$B$79:$F$114,5,FALSE))</f>
        <v/>
      </c>
      <c r="F11" s="18" t="str">
        <f t="shared" ref="F11:F33" si="1">+IF(E11="","",D11*E11)</f>
        <v/>
      </c>
      <c r="O11" s="57"/>
      <c r="P11" s="180"/>
      <c r="Q11" s="57"/>
    </row>
    <row r="12" spans="1:17" ht="15" customHeight="1" x14ac:dyDescent="0.2">
      <c r="A12" s="56"/>
      <c r="B12" s="550" t="s">
        <v>126</v>
      </c>
      <c r="C12" s="551"/>
      <c r="D12" s="331"/>
      <c r="E12" s="332" t="str">
        <f t="shared" si="0"/>
        <v/>
      </c>
      <c r="F12" s="19" t="str">
        <f t="shared" si="1"/>
        <v/>
      </c>
      <c r="O12" s="57"/>
      <c r="P12" s="180"/>
      <c r="Q12" s="57"/>
    </row>
    <row r="13" spans="1:17" ht="15" customHeight="1" x14ac:dyDescent="0.2">
      <c r="A13" s="56"/>
      <c r="B13" s="550"/>
      <c r="C13" s="551"/>
      <c r="D13" s="331"/>
      <c r="E13" s="332" t="str">
        <f t="shared" si="0"/>
        <v/>
      </c>
      <c r="F13" s="19" t="str">
        <f t="shared" si="1"/>
        <v/>
      </c>
      <c r="O13" s="57"/>
      <c r="P13" s="180"/>
      <c r="Q13" s="57"/>
    </row>
    <row r="14" spans="1:17" ht="15" customHeight="1" x14ac:dyDescent="0.2">
      <c r="A14" s="56"/>
      <c r="B14" s="550"/>
      <c r="C14" s="551"/>
      <c r="D14" s="331"/>
      <c r="E14" s="332" t="str">
        <f t="shared" si="0"/>
        <v/>
      </c>
      <c r="F14" s="19" t="str">
        <f t="shared" si="1"/>
        <v/>
      </c>
      <c r="O14" s="57"/>
      <c r="P14" s="180"/>
      <c r="Q14" s="57"/>
    </row>
    <row r="15" spans="1:17" x14ac:dyDescent="0.2">
      <c r="A15" s="56"/>
      <c r="B15" s="550"/>
      <c r="C15" s="551"/>
      <c r="D15" s="331"/>
      <c r="E15" s="332" t="str">
        <f t="shared" si="0"/>
        <v/>
      </c>
      <c r="F15" s="19" t="str">
        <f t="shared" si="1"/>
        <v/>
      </c>
    </row>
    <row r="16" spans="1:17" x14ac:dyDescent="0.2">
      <c r="A16" s="56"/>
      <c r="B16" s="550"/>
      <c r="C16" s="551"/>
      <c r="D16" s="331"/>
      <c r="E16" s="332" t="str">
        <f t="shared" si="0"/>
        <v/>
      </c>
      <c r="F16" s="19" t="str">
        <f t="shared" si="1"/>
        <v/>
      </c>
    </row>
    <row r="17" spans="1:15" x14ac:dyDescent="0.2">
      <c r="A17" s="56"/>
      <c r="B17" s="550"/>
      <c r="C17" s="551"/>
      <c r="D17" s="331"/>
      <c r="E17" s="332" t="str">
        <f t="shared" si="0"/>
        <v/>
      </c>
      <c r="F17" s="19" t="str">
        <f t="shared" si="1"/>
        <v/>
      </c>
    </row>
    <row r="18" spans="1:15" x14ac:dyDescent="0.2">
      <c r="A18" s="56"/>
      <c r="B18" s="550"/>
      <c r="C18" s="551"/>
      <c r="D18" s="331"/>
      <c r="E18" s="332" t="str">
        <f t="shared" si="0"/>
        <v/>
      </c>
      <c r="F18" s="19" t="str">
        <f t="shared" si="1"/>
        <v/>
      </c>
    </row>
    <row r="19" spans="1:15" ht="15" customHeight="1" x14ac:dyDescent="0.2">
      <c r="A19" s="56"/>
      <c r="B19" s="550"/>
      <c r="C19" s="551"/>
      <c r="D19" s="331"/>
      <c r="E19" s="332" t="str">
        <f t="shared" si="0"/>
        <v/>
      </c>
      <c r="F19" s="19" t="str">
        <f t="shared" si="1"/>
        <v/>
      </c>
      <c r="O19" s="57"/>
    </row>
    <row r="20" spans="1:15" ht="12.75" customHeight="1" x14ac:dyDescent="0.2">
      <c r="A20" s="56"/>
      <c r="B20" s="550" t="s">
        <v>126</v>
      </c>
      <c r="C20" s="551"/>
      <c r="D20" s="331"/>
      <c r="E20" s="332" t="str">
        <f t="shared" si="0"/>
        <v/>
      </c>
      <c r="F20" s="19" t="str">
        <f t="shared" si="1"/>
        <v/>
      </c>
    </row>
    <row r="21" spans="1:15" x14ac:dyDescent="0.2">
      <c r="A21" s="56"/>
      <c r="B21" s="550" t="s">
        <v>126</v>
      </c>
      <c r="C21" s="551"/>
      <c r="D21" s="331"/>
      <c r="E21" s="332" t="str">
        <f t="shared" si="0"/>
        <v/>
      </c>
      <c r="F21" s="19" t="str">
        <f t="shared" si="1"/>
        <v/>
      </c>
    </row>
    <row r="22" spans="1:15" ht="15" customHeight="1" x14ac:dyDescent="0.2">
      <c r="A22" s="56"/>
      <c r="B22" s="550" t="s">
        <v>126</v>
      </c>
      <c r="C22" s="551"/>
      <c r="D22" s="331"/>
      <c r="E22" s="332" t="str">
        <f t="shared" si="0"/>
        <v/>
      </c>
      <c r="F22" s="19" t="str">
        <f t="shared" si="1"/>
        <v/>
      </c>
      <c r="O22" s="57"/>
    </row>
    <row r="23" spans="1:15" ht="15" customHeight="1" x14ac:dyDescent="0.2">
      <c r="A23" s="56"/>
      <c r="B23" s="550" t="s">
        <v>126</v>
      </c>
      <c r="C23" s="551"/>
      <c r="D23" s="331"/>
      <c r="E23" s="332" t="str">
        <f t="shared" si="0"/>
        <v/>
      </c>
      <c r="F23" s="19" t="str">
        <f t="shared" si="1"/>
        <v/>
      </c>
      <c r="O23" s="57"/>
    </row>
    <row r="24" spans="1:15" ht="15" customHeight="1" x14ac:dyDescent="0.2">
      <c r="A24" s="56"/>
      <c r="B24" s="550" t="s">
        <v>126</v>
      </c>
      <c r="C24" s="551"/>
      <c r="D24" s="331"/>
      <c r="E24" s="332" t="str">
        <f t="shared" si="0"/>
        <v/>
      </c>
      <c r="F24" s="19" t="str">
        <f t="shared" si="1"/>
        <v/>
      </c>
      <c r="O24" s="57"/>
    </row>
    <row r="25" spans="1:15" x14ac:dyDescent="0.2">
      <c r="A25" s="56"/>
      <c r="B25" s="550" t="s">
        <v>126</v>
      </c>
      <c r="C25" s="551"/>
      <c r="D25" s="331"/>
      <c r="E25" s="332" t="str">
        <f t="shared" si="0"/>
        <v/>
      </c>
      <c r="F25" s="19" t="str">
        <f t="shared" si="1"/>
        <v/>
      </c>
    </row>
    <row r="26" spans="1:15" x14ac:dyDescent="0.2">
      <c r="A26" s="56"/>
      <c r="B26" s="550" t="s">
        <v>126</v>
      </c>
      <c r="C26" s="551"/>
      <c r="D26" s="331"/>
      <c r="E26" s="332" t="str">
        <f t="shared" si="0"/>
        <v/>
      </c>
      <c r="F26" s="19" t="str">
        <f t="shared" si="1"/>
        <v/>
      </c>
    </row>
    <row r="27" spans="1:15" x14ac:dyDescent="0.2">
      <c r="A27" s="56"/>
      <c r="B27" s="550" t="s">
        <v>126</v>
      </c>
      <c r="C27" s="551"/>
      <c r="D27" s="331"/>
      <c r="E27" s="332" t="str">
        <f t="shared" si="0"/>
        <v/>
      </c>
      <c r="F27" s="19" t="str">
        <f t="shared" si="1"/>
        <v/>
      </c>
    </row>
    <row r="28" spans="1:15" x14ac:dyDescent="0.2">
      <c r="A28" s="56"/>
      <c r="B28" s="550" t="s">
        <v>126</v>
      </c>
      <c r="C28" s="551"/>
      <c r="D28" s="331"/>
      <c r="E28" s="332" t="str">
        <f t="shared" si="0"/>
        <v/>
      </c>
      <c r="F28" s="19" t="str">
        <f t="shared" si="1"/>
        <v/>
      </c>
    </row>
    <row r="29" spans="1:15" x14ac:dyDescent="0.2">
      <c r="A29" s="56"/>
      <c r="B29" s="550" t="s">
        <v>126</v>
      </c>
      <c r="C29" s="551"/>
      <c r="D29" s="331"/>
      <c r="E29" s="332" t="str">
        <f t="shared" si="0"/>
        <v/>
      </c>
      <c r="F29" s="19" t="str">
        <f t="shared" si="1"/>
        <v/>
      </c>
    </row>
    <row r="30" spans="1:15" x14ac:dyDescent="0.2">
      <c r="A30" s="56"/>
      <c r="B30" s="550" t="s">
        <v>126</v>
      </c>
      <c r="C30" s="551"/>
      <c r="D30" s="331"/>
      <c r="E30" s="332" t="str">
        <f t="shared" si="0"/>
        <v/>
      </c>
      <c r="F30" s="19" t="str">
        <f t="shared" si="1"/>
        <v/>
      </c>
    </row>
    <row r="31" spans="1:15" x14ac:dyDescent="0.2">
      <c r="A31" s="56"/>
      <c r="B31" s="550" t="s">
        <v>126</v>
      </c>
      <c r="C31" s="551"/>
      <c r="D31" s="331"/>
      <c r="E31" s="332" t="str">
        <f t="shared" si="0"/>
        <v/>
      </c>
      <c r="F31" s="19" t="str">
        <f t="shared" si="1"/>
        <v/>
      </c>
      <c r="O31" s="57"/>
    </row>
    <row r="32" spans="1:15" x14ac:dyDescent="0.2">
      <c r="A32" s="56"/>
      <c r="B32" s="550" t="s">
        <v>126</v>
      </c>
      <c r="C32" s="551"/>
      <c r="D32" s="331"/>
      <c r="E32" s="332" t="str">
        <f t="shared" si="0"/>
        <v/>
      </c>
      <c r="F32" s="19" t="str">
        <f t="shared" si="1"/>
        <v/>
      </c>
    </row>
    <row r="33" spans="1:9" x14ac:dyDescent="0.2">
      <c r="A33" s="56"/>
      <c r="B33" s="555" t="s">
        <v>126</v>
      </c>
      <c r="C33" s="556"/>
      <c r="D33" s="333"/>
      <c r="E33" s="334" t="str">
        <f t="shared" si="0"/>
        <v/>
      </c>
      <c r="F33" s="20" t="str">
        <f t="shared" si="1"/>
        <v/>
      </c>
    </row>
    <row r="34" spans="1:9" x14ac:dyDescent="0.2">
      <c r="A34" s="56"/>
      <c r="B34" s="423" t="s">
        <v>520</v>
      </c>
      <c r="C34" s="425"/>
      <c r="D34" s="13"/>
      <c r="E34" s="13"/>
      <c r="F34" s="344">
        <f>SUM(F11:F33)</f>
        <v>0</v>
      </c>
    </row>
    <row r="35" spans="1:9" x14ac:dyDescent="0.2">
      <c r="A35" s="56"/>
      <c r="B35" s="348" t="s">
        <v>521</v>
      </c>
      <c r="C35" s="345"/>
      <c r="D35" s="345"/>
      <c r="E35" s="345"/>
      <c r="F35" s="349">
        <f>+ROUNDUP(F34/5,0)</f>
        <v>0</v>
      </c>
    </row>
    <row r="36" spans="1:9" x14ac:dyDescent="0.2">
      <c r="A36" s="56"/>
    </row>
    <row r="37" spans="1:9" ht="15" x14ac:dyDescent="0.2">
      <c r="A37" s="56"/>
      <c r="C37" s="347"/>
      <c r="D37" s="346"/>
    </row>
    <row r="38" spans="1:9" ht="36.75" customHeight="1" x14ac:dyDescent="0.2"/>
    <row r="39" spans="1:9" ht="21.75" customHeight="1" x14ac:dyDescent="0.2">
      <c r="H39" s="347"/>
      <c r="I39" s="346"/>
    </row>
    <row r="40" spans="1:9" ht="12.75" customHeight="1" x14ac:dyDescent="0.2"/>
    <row r="41" spans="1:9" ht="12.75" customHeight="1" x14ac:dyDescent="0.2"/>
    <row r="42" spans="1:9" ht="12.75" customHeight="1" x14ac:dyDescent="0.2"/>
    <row r="43" spans="1:9" ht="12.75" customHeight="1" x14ac:dyDescent="0.2"/>
    <row r="44" spans="1:9" ht="12.75" customHeight="1" x14ac:dyDescent="0.2"/>
    <row r="45" spans="1:9" ht="12.75" customHeight="1" x14ac:dyDescent="0.2"/>
    <row r="46" spans="1:9" ht="12.75" customHeight="1" x14ac:dyDescent="0.2"/>
    <row r="47" spans="1:9" ht="12.75" customHeight="1" x14ac:dyDescent="0.2"/>
    <row r="48" spans="1:9"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spans="2:7" ht="12.75" customHeight="1" x14ac:dyDescent="0.2"/>
    <row r="66" spans="2:7" ht="12.75" customHeight="1" x14ac:dyDescent="0.2"/>
    <row r="67" spans="2:7" ht="12.75" customHeight="1" x14ac:dyDescent="0.2"/>
    <row r="68" spans="2:7" ht="12.75" customHeight="1" x14ac:dyDescent="0.2"/>
    <row r="69" spans="2:7" ht="12.75" customHeight="1" x14ac:dyDescent="0.2"/>
    <row r="70" spans="2:7" ht="12.75" customHeight="1" x14ac:dyDescent="0.2"/>
    <row r="71" spans="2:7" ht="15.75" customHeight="1" x14ac:dyDescent="0.2"/>
    <row r="72" spans="2:7" ht="18" customHeight="1" x14ac:dyDescent="0.2"/>
    <row r="73" spans="2:7" ht="18" customHeight="1" x14ac:dyDescent="0.2">
      <c r="G73" s="56"/>
    </row>
    <row r="74" spans="2:7" ht="18" customHeight="1" x14ac:dyDescent="0.2">
      <c r="G74" s="56"/>
    </row>
    <row r="75" spans="2:7" ht="18" customHeight="1" x14ac:dyDescent="0.2"/>
    <row r="76" spans="2:7" ht="18" customHeight="1" x14ac:dyDescent="0.2"/>
    <row r="77" spans="2:7" ht="18" customHeight="1" x14ac:dyDescent="0.2">
      <c r="B77" s="552" t="s">
        <v>484</v>
      </c>
      <c r="C77" s="553"/>
      <c r="D77" s="553"/>
      <c r="E77" s="553"/>
      <c r="F77" s="554"/>
    </row>
    <row r="78" spans="2:7" ht="18" customHeight="1" x14ac:dyDescent="0.2">
      <c r="B78" s="335" t="s">
        <v>481</v>
      </c>
      <c r="C78" s="336"/>
      <c r="D78" s="336"/>
      <c r="E78" s="337"/>
      <c r="F78" s="338" t="s">
        <v>482</v>
      </c>
    </row>
    <row r="79" spans="2:7" ht="18" customHeight="1" x14ac:dyDescent="0.2">
      <c r="B79" s="133" t="s">
        <v>126</v>
      </c>
      <c r="C79" s="158"/>
      <c r="D79" s="158"/>
      <c r="E79" s="340"/>
      <c r="F79" s="339"/>
    </row>
    <row r="80" spans="2:7" ht="18" customHeight="1" x14ac:dyDescent="0.2">
      <c r="B80" s="159" t="s">
        <v>485</v>
      </c>
      <c r="C80" s="160"/>
      <c r="D80" s="160"/>
      <c r="E80" s="341"/>
      <c r="F80" s="168">
        <v>3</v>
      </c>
    </row>
    <row r="81" spans="1:6" ht="18" customHeight="1" x14ac:dyDescent="0.2">
      <c r="B81" s="159" t="s">
        <v>486</v>
      </c>
      <c r="C81" s="160"/>
      <c r="D81" s="160"/>
      <c r="E81" s="341"/>
      <c r="F81" s="168">
        <v>3</v>
      </c>
    </row>
    <row r="82" spans="1:6" ht="18" customHeight="1" x14ac:dyDescent="0.2">
      <c r="B82" s="159" t="s">
        <v>487</v>
      </c>
      <c r="C82" s="160"/>
      <c r="D82" s="160"/>
      <c r="E82" s="341"/>
      <c r="F82" s="168">
        <v>1</v>
      </c>
    </row>
    <row r="83" spans="1:6" ht="18" customHeight="1" x14ac:dyDescent="0.2">
      <c r="B83" s="159" t="s">
        <v>488</v>
      </c>
      <c r="C83" s="160"/>
      <c r="D83" s="160"/>
      <c r="E83" s="341"/>
      <c r="F83" s="168">
        <v>3</v>
      </c>
    </row>
    <row r="84" spans="1:6" ht="18" customHeight="1" x14ac:dyDescent="0.2">
      <c r="B84" s="159" t="s">
        <v>489</v>
      </c>
      <c r="C84" s="160"/>
      <c r="D84" s="160"/>
      <c r="E84" s="341"/>
      <c r="F84" s="168">
        <v>1</v>
      </c>
    </row>
    <row r="85" spans="1:6" ht="18" customHeight="1" x14ac:dyDescent="0.2">
      <c r="B85" s="159" t="s">
        <v>490</v>
      </c>
      <c r="C85" s="160"/>
      <c r="D85" s="160"/>
      <c r="E85" s="341"/>
      <c r="F85" s="168">
        <v>1</v>
      </c>
    </row>
    <row r="86" spans="1:6" ht="18" customHeight="1" x14ac:dyDescent="0.2">
      <c r="B86" s="159" t="s">
        <v>491</v>
      </c>
      <c r="C86" s="160"/>
      <c r="D86" s="160"/>
      <c r="E86" s="341"/>
      <c r="F86" s="168">
        <v>4</v>
      </c>
    </row>
    <row r="87" spans="1:6" ht="18" customHeight="1" x14ac:dyDescent="0.2">
      <c r="B87" s="159" t="s">
        <v>492</v>
      </c>
      <c r="C87" s="160"/>
      <c r="D87" s="160"/>
      <c r="E87" s="341"/>
      <c r="F87" s="168">
        <v>4</v>
      </c>
    </row>
    <row r="88" spans="1:6" x14ac:dyDescent="0.2">
      <c r="B88" s="159" t="s">
        <v>493</v>
      </c>
      <c r="C88" s="160"/>
      <c r="D88" s="160"/>
      <c r="E88" s="341"/>
      <c r="F88" s="168">
        <v>6</v>
      </c>
    </row>
    <row r="89" spans="1:6" x14ac:dyDescent="0.2">
      <c r="B89" s="159" t="s">
        <v>494</v>
      </c>
      <c r="C89" s="160"/>
      <c r="D89" s="160"/>
      <c r="E89" s="341"/>
      <c r="F89" s="168">
        <v>1</v>
      </c>
    </row>
    <row r="90" spans="1:6" x14ac:dyDescent="0.2">
      <c r="B90" s="159" t="s">
        <v>495</v>
      </c>
      <c r="C90" s="160"/>
      <c r="D90" s="160"/>
      <c r="E90" s="341"/>
      <c r="F90" s="168">
        <v>4</v>
      </c>
    </row>
    <row r="91" spans="1:6" x14ac:dyDescent="0.2">
      <c r="A91" s="152"/>
      <c r="B91" s="159" t="s">
        <v>496</v>
      </c>
      <c r="C91" s="160"/>
      <c r="D91" s="160"/>
      <c r="E91" s="341"/>
      <c r="F91" s="168">
        <v>1</v>
      </c>
    </row>
    <row r="92" spans="1:6" x14ac:dyDescent="0.2">
      <c r="A92" s="152"/>
      <c r="B92" s="159" t="s">
        <v>497</v>
      </c>
      <c r="C92" s="160"/>
      <c r="D92" s="160"/>
      <c r="E92" s="341"/>
      <c r="F92" s="168">
        <v>5</v>
      </c>
    </row>
    <row r="93" spans="1:6" x14ac:dyDescent="0.2">
      <c r="A93" s="152"/>
      <c r="B93" s="159" t="s">
        <v>498</v>
      </c>
      <c r="C93" s="160"/>
      <c r="D93" s="160"/>
      <c r="E93" s="341"/>
      <c r="F93" s="168">
        <v>6</v>
      </c>
    </row>
    <row r="94" spans="1:6" x14ac:dyDescent="0.2">
      <c r="A94" s="152"/>
      <c r="B94" s="159" t="s">
        <v>499</v>
      </c>
      <c r="C94" s="160"/>
      <c r="D94" s="160"/>
      <c r="E94" s="341"/>
      <c r="F94" s="168">
        <v>1</v>
      </c>
    </row>
    <row r="95" spans="1:6" x14ac:dyDescent="0.2">
      <c r="A95" s="152"/>
      <c r="B95" s="159" t="s">
        <v>500</v>
      </c>
      <c r="C95" s="160"/>
      <c r="D95" s="160"/>
      <c r="E95" s="341"/>
      <c r="F95" s="168">
        <v>3</v>
      </c>
    </row>
    <row r="96" spans="1:6" x14ac:dyDescent="0.2">
      <c r="A96" s="152"/>
      <c r="B96" s="159" t="s">
        <v>501</v>
      </c>
      <c r="C96" s="160"/>
      <c r="D96" s="160"/>
      <c r="E96" s="341"/>
      <c r="F96" s="168">
        <v>1</v>
      </c>
    </row>
    <row r="97" spans="1:14" x14ac:dyDescent="0.2">
      <c r="A97" s="152"/>
      <c r="B97" s="159" t="s">
        <v>502</v>
      </c>
      <c r="C97" s="160"/>
      <c r="D97" s="160"/>
      <c r="E97" s="341"/>
      <c r="F97" s="168">
        <v>3</v>
      </c>
    </row>
    <row r="98" spans="1:14" x14ac:dyDescent="0.2">
      <c r="A98" s="152"/>
      <c r="B98" s="159" t="s">
        <v>503</v>
      </c>
      <c r="C98" s="160"/>
      <c r="D98" s="160"/>
      <c r="E98" s="341"/>
      <c r="F98" s="168">
        <v>6</v>
      </c>
    </row>
    <row r="99" spans="1:14" ht="39" customHeight="1" x14ac:dyDescent="0.2">
      <c r="A99" s="152"/>
      <c r="B99" s="159" t="s">
        <v>504</v>
      </c>
      <c r="C99" s="160"/>
      <c r="D99" s="160"/>
      <c r="E99" s="341"/>
      <c r="F99" s="168">
        <v>3</v>
      </c>
    </row>
    <row r="100" spans="1:14" x14ac:dyDescent="0.2">
      <c r="A100" s="152"/>
      <c r="B100" s="159" t="s">
        <v>505</v>
      </c>
      <c r="C100" s="160"/>
      <c r="D100" s="160"/>
      <c r="E100" s="341"/>
      <c r="F100" s="168">
        <v>5</v>
      </c>
    </row>
    <row r="101" spans="1:14" ht="12.75" customHeight="1" x14ac:dyDescent="0.2">
      <c r="A101" s="152"/>
      <c r="B101" s="159" t="s">
        <v>506</v>
      </c>
      <c r="C101" s="160"/>
      <c r="D101" s="160"/>
      <c r="E101" s="341"/>
      <c r="F101" s="168">
        <v>1</v>
      </c>
    </row>
    <row r="102" spans="1:14" ht="12.75" customHeight="1" x14ac:dyDescent="0.2">
      <c r="A102" s="152"/>
      <c r="B102" s="159" t="s">
        <v>507</v>
      </c>
      <c r="C102" s="160"/>
      <c r="D102" s="160"/>
      <c r="E102" s="341"/>
      <c r="F102" s="168">
        <v>5</v>
      </c>
    </row>
    <row r="103" spans="1:14" x14ac:dyDescent="0.2">
      <c r="A103" s="152"/>
      <c r="B103" s="159" t="s">
        <v>508</v>
      </c>
      <c r="C103" s="160"/>
      <c r="D103" s="160"/>
      <c r="E103" s="341"/>
      <c r="F103" s="168">
        <v>3</v>
      </c>
    </row>
    <row r="104" spans="1:14" x14ac:dyDescent="0.2">
      <c r="A104" s="152"/>
      <c r="B104" s="159" t="s">
        <v>509</v>
      </c>
      <c r="C104" s="160"/>
      <c r="D104" s="160"/>
      <c r="E104" s="341"/>
      <c r="F104" s="168">
        <v>1</v>
      </c>
    </row>
    <row r="105" spans="1:14" x14ac:dyDescent="0.2">
      <c r="A105" s="152"/>
      <c r="B105" s="159" t="s">
        <v>510</v>
      </c>
      <c r="C105" s="160"/>
      <c r="D105" s="160"/>
      <c r="E105" s="341"/>
      <c r="F105" s="168">
        <v>3</v>
      </c>
    </row>
    <row r="106" spans="1:14" x14ac:dyDescent="0.2">
      <c r="A106" s="152"/>
      <c r="B106" s="159" t="s">
        <v>511</v>
      </c>
      <c r="C106" s="160"/>
      <c r="D106" s="341"/>
      <c r="E106" s="341"/>
      <c r="F106" s="168">
        <v>2</v>
      </c>
    </row>
    <row r="107" spans="1:14" x14ac:dyDescent="0.2">
      <c r="A107" s="152"/>
      <c r="B107" s="159" t="s">
        <v>512</v>
      </c>
      <c r="C107" s="160"/>
      <c r="D107" s="341"/>
      <c r="E107" s="341"/>
      <c r="F107" s="168">
        <v>4</v>
      </c>
    </row>
    <row r="108" spans="1:14" ht="12.75" customHeight="1" x14ac:dyDescent="0.2">
      <c r="A108" s="152"/>
      <c r="B108" s="159" t="s">
        <v>513</v>
      </c>
      <c r="C108" s="160"/>
      <c r="D108" s="160"/>
      <c r="E108" s="341"/>
      <c r="F108" s="168">
        <v>4</v>
      </c>
      <c r="M108" s="152"/>
      <c r="N108" s="152"/>
    </row>
    <row r="109" spans="1:14" x14ac:dyDescent="0.2">
      <c r="A109" s="152"/>
      <c r="B109" s="159" t="s">
        <v>514</v>
      </c>
      <c r="C109" s="160"/>
      <c r="D109" s="341"/>
      <c r="E109" s="341"/>
      <c r="F109" s="168">
        <v>6</v>
      </c>
      <c r="M109" s="152"/>
      <c r="N109" s="152"/>
    </row>
    <row r="110" spans="1:14" x14ac:dyDescent="0.2">
      <c r="A110" s="152"/>
      <c r="B110" s="159" t="s">
        <v>515</v>
      </c>
      <c r="C110" s="160"/>
      <c r="D110" s="341"/>
      <c r="E110" s="341"/>
      <c r="F110" s="168">
        <v>1</v>
      </c>
      <c r="M110" s="152"/>
      <c r="N110" s="152"/>
    </row>
    <row r="111" spans="1:14" ht="12.75" customHeight="1" x14ac:dyDescent="0.2">
      <c r="A111" s="152"/>
      <c r="B111" s="159" t="s">
        <v>516</v>
      </c>
      <c r="C111" s="160"/>
      <c r="D111" s="160"/>
      <c r="E111" s="341"/>
      <c r="F111" s="168">
        <v>0</v>
      </c>
      <c r="M111" s="152"/>
      <c r="N111" s="152"/>
    </row>
    <row r="112" spans="1:14" x14ac:dyDescent="0.2">
      <c r="A112" s="152"/>
      <c r="B112" s="159" t="s">
        <v>517</v>
      </c>
      <c r="C112" s="160"/>
      <c r="D112" s="160"/>
      <c r="E112" s="341"/>
      <c r="F112" s="168">
        <v>3</v>
      </c>
      <c r="M112" s="152"/>
      <c r="N112" s="152"/>
    </row>
    <row r="113" spans="1:14" x14ac:dyDescent="0.2">
      <c r="A113" s="152"/>
      <c r="B113" s="159" t="s">
        <v>518</v>
      </c>
      <c r="C113" s="160"/>
      <c r="D113" s="160"/>
      <c r="E113" s="341"/>
      <c r="F113" s="168">
        <v>4</v>
      </c>
      <c r="M113" s="152"/>
      <c r="N113" s="152"/>
    </row>
    <row r="114" spans="1:14" x14ac:dyDescent="0.2">
      <c r="A114" s="152"/>
      <c r="B114" s="159" t="s">
        <v>519</v>
      </c>
      <c r="C114" s="160"/>
      <c r="D114" s="160"/>
      <c r="E114" s="341"/>
      <c r="F114" s="168">
        <v>6</v>
      </c>
      <c r="M114" s="152"/>
      <c r="N114" s="152"/>
    </row>
    <row r="115" spans="1:14" x14ac:dyDescent="0.2">
      <c r="A115" s="152"/>
      <c r="B115" s="134"/>
      <c r="C115" s="161"/>
      <c r="D115" s="161"/>
      <c r="E115" s="342"/>
      <c r="F115" s="343"/>
      <c r="M115" s="152"/>
      <c r="N115" s="152"/>
    </row>
    <row r="116" spans="1:14" x14ac:dyDescent="0.2">
      <c r="A116" s="152"/>
      <c r="G116" s="152"/>
      <c r="I116" s="152"/>
      <c r="J116" s="152"/>
      <c r="K116" s="152"/>
      <c r="L116" s="152"/>
      <c r="M116" s="152"/>
      <c r="N116" s="152"/>
    </row>
    <row r="117" spans="1:14" x14ac:dyDescent="0.2">
      <c r="A117" s="152"/>
      <c r="B117" s="152"/>
      <c r="C117" s="152"/>
      <c r="D117" s="152"/>
      <c r="E117" s="152"/>
      <c r="F117" s="152"/>
      <c r="G117" s="152"/>
      <c r="I117" s="152"/>
      <c r="J117" s="152"/>
      <c r="K117" s="152"/>
      <c r="L117" s="152"/>
      <c r="M117" s="152"/>
      <c r="N117" s="152"/>
    </row>
    <row r="118" spans="1:14" x14ac:dyDescent="0.2">
      <c r="A118" s="152"/>
      <c r="B118" s="152"/>
      <c r="C118" s="152"/>
      <c r="D118" s="152"/>
      <c r="E118" s="152"/>
      <c r="F118" s="152"/>
      <c r="G118" s="152"/>
      <c r="I118" s="152"/>
      <c r="J118" s="152"/>
      <c r="K118" s="152"/>
      <c r="L118" s="152"/>
      <c r="M118" s="152"/>
      <c r="N118" s="152"/>
    </row>
    <row r="119" spans="1:14" x14ac:dyDescent="0.2">
      <c r="A119" s="152"/>
      <c r="B119" s="152"/>
      <c r="C119" s="152"/>
      <c r="D119" s="152"/>
      <c r="E119" s="152"/>
      <c r="F119" s="152"/>
      <c r="G119" s="152"/>
      <c r="I119" s="152"/>
      <c r="J119" s="152"/>
      <c r="K119" s="152"/>
      <c r="L119" s="152"/>
      <c r="M119" s="152"/>
      <c r="N119" s="152"/>
    </row>
    <row r="120" spans="1:14" x14ac:dyDescent="0.2">
      <c r="A120" s="152"/>
      <c r="B120" s="152"/>
      <c r="C120" s="152"/>
      <c r="D120" s="152"/>
      <c r="E120" s="152"/>
      <c r="F120" s="152"/>
      <c r="G120" s="152"/>
      <c r="I120" s="152"/>
      <c r="J120" s="152"/>
      <c r="K120" s="152"/>
      <c r="L120" s="152"/>
      <c r="M120" s="152"/>
      <c r="N120" s="152"/>
    </row>
    <row r="121" spans="1:14" x14ac:dyDescent="0.2">
      <c r="A121" s="152"/>
      <c r="B121" s="152"/>
      <c r="C121" s="152"/>
      <c r="D121" s="152"/>
      <c r="E121" s="152"/>
      <c r="F121" s="152"/>
      <c r="G121" s="152"/>
      <c r="I121" s="152"/>
      <c r="J121" s="152"/>
      <c r="K121" s="152"/>
      <c r="L121" s="152"/>
      <c r="M121" s="152"/>
      <c r="N121" s="152"/>
    </row>
    <row r="122" spans="1:14" x14ac:dyDescent="0.2">
      <c r="A122" s="152"/>
      <c r="B122" s="152"/>
      <c r="C122" s="152"/>
      <c r="D122" s="152"/>
      <c r="E122" s="152"/>
      <c r="F122" s="152"/>
      <c r="G122" s="152"/>
      <c r="I122" s="152"/>
      <c r="J122" s="152"/>
      <c r="K122" s="152"/>
      <c r="L122" s="152"/>
      <c r="M122" s="152"/>
      <c r="N122" s="152"/>
    </row>
    <row r="123" spans="1:14" x14ac:dyDescent="0.2">
      <c r="A123" s="152"/>
      <c r="B123" s="152"/>
      <c r="C123" s="152"/>
      <c r="D123" s="152"/>
      <c r="E123" s="152"/>
      <c r="F123" s="152"/>
      <c r="G123" s="152"/>
      <c r="I123" s="152"/>
      <c r="J123" s="152"/>
      <c r="K123" s="152"/>
      <c r="L123" s="152"/>
      <c r="M123" s="152"/>
      <c r="N123" s="152"/>
    </row>
    <row r="124" spans="1:14" x14ac:dyDescent="0.2">
      <c r="A124" s="152"/>
      <c r="B124" s="152"/>
      <c r="C124" s="152"/>
      <c r="D124" s="152"/>
      <c r="E124" s="152"/>
      <c r="F124" s="152"/>
      <c r="G124" s="152"/>
      <c r="I124" s="152"/>
      <c r="J124" s="152"/>
      <c r="K124" s="152"/>
      <c r="L124" s="152"/>
      <c r="M124" s="152"/>
      <c r="N124" s="152"/>
    </row>
    <row r="125" spans="1:14" x14ac:dyDescent="0.2">
      <c r="A125" s="152"/>
      <c r="B125" s="152"/>
      <c r="C125" s="152"/>
      <c r="D125" s="152"/>
      <c r="E125" s="152"/>
      <c r="F125" s="152"/>
      <c r="G125" s="152"/>
      <c r="I125" s="152"/>
      <c r="J125" s="152"/>
      <c r="K125" s="152"/>
      <c r="L125" s="152"/>
      <c r="M125" s="152"/>
      <c r="N125" s="152"/>
    </row>
    <row r="126" spans="1:14" x14ac:dyDescent="0.2">
      <c r="A126" s="152"/>
      <c r="B126" s="152"/>
      <c r="C126" s="152"/>
      <c r="D126" s="152"/>
      <c r="E126" s="152"/>
      <c r="F126" s="152"/>
      <c r="G126" s="152"/>
      <c r="I126" s="152"/>
      <c r="J126" s="152"/>
      <c r="K126" s="152"/>
      <c r="L126" s="152"/>
      <c r="M126" s="152"/>
      <c r="N126" s="152"/>
    </row>
    <row r="127" spans="1:14" x14ac:dyDescent="0.2">
      <c r="A127" s="152"/>
      <c r="B127" s="152"/>
      <c r="C127" s="152"/>
      <c r="D127" s="152"/>
      <c r="E127" s="152"/>
      <c r="F127" s="152"/>
      <c r="G127" s="152"/>
      <c r="I127" s="152"/>
      <c r="J127" s="152"/>
      <c r="K127" s="152"/>
      <c r="L127" s="152"/>
      <c r="M127" s="152"/>
      <c r="N127" s="152"/>
    </row>
    <row r="128" spans="1:14" x14ac:dyDescent="0.2">
      <c r="A128" s="152"/>
      <c r="B128" s="152"/>
      <c r="C128" s="152"/>
      <c r="D128" s="152"/>
      <c r="E128" s="152"/>
      <c r="F128" s="152"/>
      <c r="G128" s="152"/>
      <c r="I128" s="152"/>
      <c r="J128" s="152"/>
      <c r="K128" s="152"/>
      <c r="L128" s="152"/>
      <c r="M128" s="152"/>
      <c r="N128" s="152"/>
    </row>
    <row r="129" spans="1:14" x14ac:dyDescent="0.2">
      <c r="A129" s="152"/>
      <c r="B129" s="152"/>
      <c r="C129" s="152"/>
      <c r="D129" s="152"/>
      <c r="E129" s="152"/>
      <c r="F129" s="152"/>
      <c r="G129" s="152"/>
      <c r="I129" s="152"/>
      <c r="J129" s="152"/>
      <c r="K129" s="152"/>
      <c r="L129" s="152"/>
      <c r="M129" s="152"/>
      <c r="N129" s="152"/>
    </row>
    <row r="130" spans="1:14" x14ac:dyDescent="0.2">
      <c r="A130" s="152"/>
      <c r="B130" s="152"/>
      <c r="C130" s="152"/>
      <c r="D130" s="152"/>
      <c r="E130" s="152"/>
      <c r="F130" s="152"/>
      <c r="G130" s="152"/>
      <c r="I130" s="152"/>
      <c r="J130" s="152"/>
      <c r="K130" s="152"/>
      <c r="L130" s="152"/>
      <c r="M130" s="152"/>
      <c r="N130" s="152"/>
    </row>
    <row r="131" spans="1:14" x14ac:dyDescent="0.2">
      <c r="A131" s="152"/>
      <c r="B131" s="152"/>
      <c r="C131" s="152"/>
      <c r="D131" s="152"/>
      <c r="E131" s="152"/>
      <c r="F131" s="152"/>
      <c r="G131" s="152"/>
      <c r="I131" s="152"/>
      <c r="J131" s="152"/>
      <c r="K131" s="152"/>
      <c r="L131" s="152"/>
      <c r="M131" s="152"/>
      <c r="N131" s="152"/>
    </row>
    <row r="132" spans="1:14" x14ac:dyDescent="0.2">
      <c r="A132" s="152"/>
      <c r="B132" s="152"/>
      <c r="C132" s="152"/>
      <c r="D132" s="152"/>
      <c r="E132" s="152"/>
      <c r="F132" s="152"/>
      <c r="G132" s="152"/>
      <c r="I132" s="152"/>
      <c r="J132" s="152"/>
      <c r="K132" s="152"/>
      <c r="L132" s="152"/>
      <c r="M132" s="152"/>
      <c r="N132" s="152"/>
    </row>
    <row r="133" spans="1:14" x14ac:dyDescent="0.2">
      <c r="A133" s="152"/>
      <c r="B133" s="152"/>
      <c r="C133" s="152"/>
      <c r="D133" s="152"/>
      <c r="E133" s="152"/>
      <c r="F133" s="152"/>
      <c r="G133" s="152"/>
      <c r="I133" s="152"/>
      <c r="J133" s="152"/>
      <c r="K133" s="152"/>
      <c r="L133" s="152"/>
      <c r="M133" s="152"/>
      <c r="N133" s="152"/>
    </row>
    <row r="134" spans="1:14" x14ac:dyDescent="0.2">
      <c r="A134" s="152"/>
      <c r="B134" s="152"/>
      <c r="C134" s="152"/>
      <c r="D134" s="152"/>
      <c r="E134" s="152"/>
      <c r="F134" s="152"/>
      <c r="G134" s="152"/>
      <c r="I134" s="152"/>
      <c r="J134" s="152"/>
      <c r="K134" s="152"/>
      <c r="L134" s="152"/>
      <c r="M134" s="152"/>
      <c r="N134" s="152"/>
    </row>
    <row r="135" spans="1:14" x14ac:dyDescent="0.2">
      <c r="A135" s="152"/>
      <c r="B135" s="152"/>
      <c r="C135" s="152"/>
      <c r="D135" s="152"/>
      <c r="E135" s="152"/>
      <c r="F135" s="152"/>
      <c r="G135" s="152"/>
      <c r="I135" s="152"/>
      <c r="J135" s="152"/>
      <c r="K135" s="152"/>
      <c r="L135" s="152"/>
      <c r="M135" s="152"/>
      <c r="N135" s="152"/>
    </row>
    <row r="136" spans="1:14" x14ac:dyDescent="0.2">
      <c r="A136" s="152"/>
      <c r="B136" s="152"/>
      <c r="C136" s="152"/>
      <c r="D136" s="152"/>
      <c r="E136" s="152"/>
      <c r="F136" s="152"/>
      <c r="G136" s="152"/>
      <c r="I136" s="152"/>
      <c r="J136" s="152"/>
      <c r="K136" s="152"/>
      <c r="L136" s="152"/>
      <c r="M136" s="152"/>
      <c r="N136" s="152"/>
    </row>
    <row r="137" spans="1:14" x14ac:dyDescent="0.2">
      <c r="A137" s="152"/>
      <c r="B137" s="152"/>
      <c r="C137" s="152"/>
      <c r="D137" s="152"/>
      <c r="E137" s="152"/>
      <c r="F137" s="152"/>
      <c r="G137" s="152"/>
      <c r="I137" s="152"/>
      <c r="J137" s="152"/>
      <c r="K137" s="152"/>
      <c r="L137" s="152"/>
      <c r="M137" s="152"/>
      <c r="N137" s="152"/>
    </row>
    <row r="138" spans="1:14" x14ac:dyDescent="0.2">
      <c r="A138" s="152"/>
      <c r="B138" s="152"/>
      <c r="C138" s="152"/>
      <c r="D138" s="152"/>
      <c r="E138" s="152"/>
      <c r="F138" s="152"/>
      <c r="G138" s="152"/>
      <c r="I138" s="152"/>
      <c r="J138" s="152"/>
      <c r="K138" s="152"/>
      <c r="L138" s="152"/>
      <c r="M138" s="152"/>
      <c r="N138" s="152"/>
    </row>
    <row r="139" spans="1:14" x14ac:dyDescent="0.2">
      <c r="A139" s="152"/>
      <c r="B139" s="152"/>
      <c r="C139" s="152"/>
      <c r="D139" s="152"/>
      <c r="E139" s="152"/>
      <c r="F139" s="152"/>
      <c r="G139" s="152"/>
      <c r="I139" s="152"/>
      <c r="J139" s="152"/>
      <c r="K139" s="152"/>
      <c r="L139" s="152"/>
      <c r="M139" s="152"/>
      <c r="N139" s="152"/>
    </row>
    <row r="140" spans="1:14" x14ac:dyDescent="0.2">
      <c r="A140" s="152"/>
      <c r="B140" s="152"/>
      <c r="C140" s="152"/>
      <c r="D140" s="152"/>
      <c r="E140" s="152"/>
      <c r="F140" s="152"/>
      <c r="G140" s="152"/>
      <c r="I140" s="152"/>
      <c r="J140" s="152"/>
      <c r="K140" s="152"/>
      <c r="L140" s="152"/>
      <c r="M140" s="152"/>
      <c r="N140" s="152"/>
    </row>
    <row r="141" spans="1:14" x14ac:dyDescent="0.2">
      <c r="A141" s="152"/>
      <c r="B141" s="152"/>
      <c r="C141" s="152"/>
      <c r="D141" s="152"/>
      <c r="E141" s="152"/>
      <c r="F141" s="152"/>
      <c r="G141" s="152"/>
      <c r="I141" s="152"/>
      <c r="J141" s="152"/>
      <c r="K141" s="152"/>
      <c r="L141" s="152"/>
      <c r="M141" s="152"/>
      <c r="N141" s="152"/>
    </row>
    <row r="142" spans="1:14" x14ac:dyDescent="0.2">
      <c r="A142" s="152"/>
      <c r="B142" s="152"/>
      <c r="C142" s="152"/>
      <c r="D142" s="152"/>
      <c r="E142" s="152"/>
      <c r="F142" s="152"/>
      <c r="G142" s="152"/>
      <c r="I142" s="152"/>
      <c r="J142" s="152"/>
      <c r="K142" s="152"/>
      <c r="L142" s="152"/>
      <c r="M142" s="152"/>
      <c r="N142" s="152"/>
    </row>
    <row r="143" spans="1:14" x14ac:dyDescent="0.2">
      <c r="A143" s="152"/>
      <c r="B143" s="152"/>
      <c r="C143" s="152"/>
      <c r="D143" s="152"/>
      <c r="E143" s="152"/>
      <c r="F143" s="152"/>
      <c r="G143" s="152"/>
      <c r="I143" s="152"/>
      <c r="J143" s="152"/>
      <c r="K143" s="152"/>
      <c r="L143" s="152"/>
      <c r="M143" s="152"/>
      <c r="N143" s="152"/>
    </row>
    <row r="144" spans="1:14" x14ac:dyDescent="0.2">
      <c r="A144" s="152"/>
      <c r="B144" s="152"/>
      <c r="C144" s="152"/>
      <c r="D144" s="152"/>
      <c r="E144" s="152"/>
      <c r="F144" s="152"/>
      <c r="G144" s="152"/>
      <c r="I144" s="152"/>
      <c r="J144" s="152"/>
      <c r="K144" s="152"/>
      <c r="L144" s="152"/>
      <c r="M144" s="152"/>
      <c r="N144" s="152"/>
    </row>
    <row r="145" spans="1:18" x14ac:dyDescent="0.2">
      <c r="A145" s="152"/>
      <c r="B145" s="152"/>
      <c r="C145" s="152"/>
      <c r="D145" s="152"/>
      <c r="E145" s="152"/>
      <c r="F145" s="152"/>
      <c r="G145" s="152"/>
      <c r="I145" s="152"/>
      <c r="J145" s="152"/>
      <c r="K145" s="152"/>
      <c r="L145" s="152"/>
      <c r="M145" s="152"/>
      <c r="N145" s="152"/>
    </row>
    <row r="146" spans="1:18" x14ac:dyDescent="0.2">
      <c r="A146" s="152"/>
      <c r="B146" s="152"/>
      <c r="C146" s="152"/>
      <c r="D146" s="152"/>
      <c r="E146" s="152"/>
      <c r="F146" s="152"/>
      <c r="G146" s="152"/>
      <c r="I146" s="152"/>
      <c r="J146" s="152"/>
      <c r="K146" s="152"/>
      <c r="L146" s="152"/>
      <c r="M146" s="152"/>
      <c r="N146" s="152"/>
    </row>
    <row r="147" spans="1:18" x14ac:dyDescent="0.2">
      <c r="A147" s="152"/>
      <c r="B147" s="152"/>
      <c r="C147" s="152"/>
      <c r="D147" s="152"/>
      <c r="E147" s="152"/>
      <c r="F147" s="152"/>
      <c r="G147" s="152"/>
      <c r="I147" s="152"/>
      <c r="J147" s="152"/>
      <c r="K147" s="152"/>
      <c r="L147" s="152"/>
      <c r="M147" s="152"/>
      <c r="N147" s="152"/>
    </row>
    <row r="148" spans="1:18" x14ac:dyDescent="0.2">
      <c r="A148" s="152"/>
      <c r="B148" s="152"/>
      <c r="C148" s="152"/>
      <c r="D148" s="152"/>
      <c r="E148" s="152"/>
      <c r="F148" s="152"/>
      <c r="G148" s="152"/>
      <c r="I148" s="152"/>
      <c r="J148" s="152"/>
      <c r="K148" s="152"/>
      <c r="L148" s="152"/>
      <c r="M148" s="152"/>
      <c r="N148" s="152"/>
    </row>
    <row r="149" spans="1:18" x14ac:dyDescent="0.2">
      <c r="A149" s="152"/>
      <c r="B149" s="152"/>
      <c r="C149" s="152"/>
      <c r="D149" s="152"/>
      <c r="E149" s="152"/>
      <c r="F149" s="152"/>
      <c r="G149" s="152"/>
      <c r="I149" s="152"/>
      <c r="J149" s="152"/>
      <c r="K149" s="152"/>
      <c r="L149" s="152"/>
      <c r="M149" s="152"/>
      <c r="N149" s="152"/>
    </row>
    <row r="150" spans="1:18" x14ac:dyDescent="0.2">
      <c r="A150" s="152"/>
      <c r="B150" s="152"/>
      <c r="C150" s="152"/>
      <c r="D150" s="152"/>
      <c r="E150" s="152"/>
      <c r="F150" s="152"/>
      <c r="G150" s="152"/>
      <c r="I150" s="152"/>
      <c r="J150" s="152"/>
      <c r="K150" s="152"/>
      <c r="L150" s="152"/>
      <c r="M150" s="152"/>
      <c r="N150" s="152"/>
      <c r="R150" s="54"/>
    </row>
    <row r="151" spans="1:18" x14ac:dyDescent="0.2">
      <c r="A151" s="152"/>
      <c r="B151" s="152"/>
      <c r="C151" s="152"/>
      <c r="D151" s="152"/>
      <c r="E151" s="152"/>
      <c r="F151" s="152"/>
      <c r="G151" s="152"/>
      <c r="I151" s="152"/>
      <c r="J151" s="152"/>
      <c r="K151" s="152"/>
      <c r="L151" s="152"/>
      <c r="M151" s="152"/>
      <c r="N151" s="152"/>
      <c r="R151" s="54"/>
    </row>
    <row r="152" spans="1:18" x14ac:dyDescent="0.2">
      <c r="A152" s="152"/>
      <c r="B152" s="152"/>
      <c r="C152" s="152"/>
      <c r="D152" s="152"/>
      <c r="E152" s="152"/>
      <c r="F152" s="152"/>
      <c r="G152" s="152"/>
      <c r="I152" s="152"/>
      <c r="J152" s="152"/>
      <c r="K152" s="152"/>
      <c r="L152" s="152"/>
      <c r="M152" s="152"/>
      <c r="N152" s="152"/>
      <c r="R152" s="54"/>
    </row>
    <row r="153" spans="1:18" x14ac:dyDescent="0.2">
      <c r="A153" s="152"/>
      <c r="B153" s="152"/>
      <c r="C153" s="152"/>
      <c r="D153" s="152"/>
      <c r="E153" s="152"/>
      <c r="F153" s="152"/>
      <c r="G153" s="152"/>
      <c r="I153" s="152"/>
      <c r="J153" s="152"/>
      <c r="K153" s="152"/>
      <c r="L153" s="152"/>
      <c r="M153" s="152"/>
      <c r="N153" s="152"/>
      <c r="R153" s="54"/>
    </row>
    <row r="154" spans="1:18" x14ac:dyDescent="0.2">
      <c r="A154" s="152"/>
      <c r="B154" s="152"/>
      <c r="C154" s="152"/>
      <c r="D154" s="152"/>
      <c r="E154" s="152"/>
      <c r="F154" s="152"/>
      <c r="G154" s="152"/>
      <c r="I154" s="152"/>
      <c r="J154" s="152"/>
      <c r="K154" s="152"/>
      <c r="L154" s="152"/>
      <c r="M154" s="152"/>
      <c r="N154" s="152"/>
      <c r="R154" s="54"/>
    </row>
    <row r="155" spans="1:18" x14ac:dyDescent="0.2">
      <c r="A155" s="152"/>
      <c r="B155" s="152"/>
      <c r="C155" s="152"/>
      <c r="D155" s="152"/>
      <c r="E155" s="152"/>
      <c r="F155" s="152"/>
      <c r="G155" s="152"/>
      <c r="I155" s="152"/>
      <c r="J155" s="152"/>
      <c r="K155" s="152"/>
      <c r="L155" s="152"/>
      <c r="M155" s="152"/>
      <c r="N155" s="152"/>
      <c r="R155" s="54"/>
    </row>
    <row r="156" spans="1:18" x14ac:dyDescent="0.2">
      <c r="A156" s="152"/>
      <c r="B156" s="152"/>
      <c r="C156" s="152"/>
      <c r="D156" s="152"/>
      <c r="E156" s="152"/>
      <c r="F156" s="152"/>
      <c r="G156" s="152"/>
      <c r="I156" s="152"/>
      <c r="J156" s="152"/>
      <c r="K156" s="152"/>
      <c r="L156" s="152"/>
      <c r="M156" s="152"/>
      <c r="N156" s="152"/>
      <c r="R156" s="54"/>
    </row>
    <row r="157" spans="1:18" x14ac:dyDescent="0.2">
      <c r="A157" s="152"/>
      <c r="B157" s="152"/>
      <c r="C157" s="152"/>
      <c r="D157" s="152"/>
      <c r="E157" s="152"/>
      <c r="F157" s="152"/>
      <c r="G157" s="152"/>
      <c r="I157" s="152"/>
      <c r="J157" s="152"/>
      <c r="K157" s="152"/>
      <c r="L157" s="152"/>
      <c r="M157" s="152"/>
      <c r="N157" s="152"/>
      <c r="R157" s="54"/>
    </row>
    <row r="158" spans="1:18" x14ac:dyDescent="0.2">
      <c r="A158" s="152"/>
      <c r="B158" s="152"/>
      <c r="C158" s="152"/>
      <c r="D158" s="152"/>
      <c r="E158" s="152"/>
      <c r="F158" s="152"/>
      <c r="G158" s="152"/>
      <c r="I158" s="152"/>
      <c r="J158" s="152"/>
      <c r="K158" s="152"/>
      <c r="L158" s="152"/>
      <c r="M158" s="152"/>
      <c r="N158" s="152"/>
      <c r="R158" s="54"/>
    </row>
    <row r="159" spans="1:18" x14ac:dyDescent="0.2">
      <c r="A159" s="152"/>
      <c r="B159" s="152"/>
      <c r="C159" s="152"/>
      <c r="D159" s="152"/>
      <c r="E159" s="152"/>
      <c r="F159" s="152"/>
      <c r="G159" s="152"/>
      <c r="I159" s="152"/>
      <c r="J159" s="152"/>
      <c r="K159" s="152"/>
      <c r="L159" s="152"/>
      <c r="M159" s="152"/>
      <c r="N159" s="152"/>
      <c r="R159" s="54"/>
    </row>
    <row r="160" spans="1:18" x14ac:dyDescent="0.2">
      <c r="A160" s="152"/>
      <c r="B160" s="152"/>
      <c r="C160" s="152"/>
      <c r="D160" s="152"/>
      <c r="E160" s="152"/>
      <c r="F160" s="152"/>
      <c r="G160" s="152"/>
      <c r="I160" s="152"/>
      <c r="J160" s="152"/>
      <c r="K160" s="152"/>
      <c r="L160" s="152"/>
      <c r="M160" s="152"/>
      <c r="N160" s="152"/>
      <c r="R160" s="54"/>
    </row>
    <row r="161" spans="1:18" x14ac:dyDescent="0.2">
      <c r="A161" s="152"/>
      <c r="B161" s="152"/>
      <c r="C161" s="152"/>
      <c r="D161" s="152"/>
      <c r="E161" s="152"/>
      <c r="F161" s="152"/>
      <c r="G161" s="152"/>
      <c r="I161" s="152"/>
      <c r="J161" s="152"/>
      <c r="K161" s="152"/>
      <c r="L161" s="152"/>
      <c r="M161" s="152"/>
      <c r="N161" s="152"/>
      <c r="R161" s="54"/>
    </row>
    <row r="162" spans="1:18" x14ac:dyDescent="0.2">
      <c r="A162" s="152"/>
      <c r="B162" s="152"/>
      <c r="C162" s="152"/>
      <c r="D162" s="152"/>
      <c r="E162" s="152"/>
      <c r="F162" s="152"/>
      <c r="G162" s="152"/>
      <c r="I162" s="152"/>
      <c r="J162" s="152"/>
      <c r="K162" s="152"/>
      <c r="L162" s="152"/>
      <c r="M162" s="152"/>
      <c r="N162" s="152"/>
      <c r="R162" s="54"/>
    </row>
    <row r="163" spans="1:18" x14ac:dyDescent="0.2">
      <c r="I163" s="152"/>
      <c r="J163" s="152"/>
      <c r="K163" s="152"/>
      <c r="L163" s="152"/>
      <c r="M163" s="152"/>
      <c r="N163" s="152"/>
    </row>
    <row r="164" spans="1:18" x14ac:dyDescent="0.2">
      <c r="I164" s="152"/>
      <c r="J164" s="152"/>
      <c r="K164" s="152"/>
      <c r="L164" s="152"/>
      <c r="M164" s="152"/>
      <c r="N164" s="152"/>
    </row>
    <row r="165" spans="1:18" x14ac:dyDescent="0.2">
      <c r="I165" s="152"/>
      <c r="J165" s="152"/>
      <c r="K165" s="152"/>
      <c r="L165" s="152"/>
      <c r="M165" s="152"/>
      <c r="N165" s="152"/>
    </row>
    <row r="166" spans="1:18" x14ac:dyDescent="0.2">
      <c r="I166" s="152"/>
      <c r="J166" s="152"/>
      <c r="K166" s="152"/>
      <c r="L166" s="152"/>
      <c r="M166" s="152"/>
      <c r="N166" s="152"/>
    </row>
    <row r="167" spans="1:18" x14ac:dyDescent="0.2">
      <c r="I167" s="152"/>
      <c r="J167" s="152"/>
      <c r="K167" s="152"/>
      <c r="L167" s="152"/>
      <c r="M167" s="152"/>
      <c r="N167" s="152"/>
    </row>
    <row r="168" spans="1:18" x14ac:dyDescent="0.2">
      <c r="I168" s="152"/>
      <c r="J168" s="152"/>
      <c r="K168" s="152"/>
      <c r="L168" s="152"/>
      <c r="M168" s="152"/>
      <c r="N168" s="152"/>
    </row>
    <row r="169" spans="1:18" x14ac:dyDescent="0.2">
      <c r="I169" s="152"/>
      <c r="J169" s="152"/>
      <c r="K169" s="152"/>
      <c r="L169" s="152"/>
      <c r="M169" s="152"/>
      <c r="N169" s="152"/>
    </row>
    <row r="170" spans="1:18" x14ac:dyDescent="0.2">
      <c r="I170" s="152"/>
      <c r="J170" s="152"/>
      <c r="K170" s="152"/>
      <c r="L170" s="152"/>
      <c r="M170" s="152"/>
      <c r="N170" s="152"/>
    </row>
    <row r="171" spans="1:18" x14ac:dyDescent="0.2">
      <c r="I171" s="152"/>
      <c r="J171" s="152"/>
      <c r="K171" s="152"/>
      <c r="L171" s="152"/>
      <c r="M171" s="152"/>
      <c r="N171" s="152"/>
    </row>
    <row r="172" spans="1:18" x14ac:dyDescent="0.2">
      <c r="I172" s="152"/>
      <c r="J172" s="152"/>
      <c r="K172" s="152"/>
      <c r="L172" s="152"/>
      <c r="M172" s="152"/>
      <c r="N172" s="152"/>
    </row>
    <row r="173" spans="1:18" x14ac:dyDescent="0.2">
      <c r="I173" s="152"/>
      <c r="J173" s="152"/>
      <c r="K173" s="152"/>
      <c r="L173" s="152"/>
      <c r="M173" s="152"/>
      <c r="N173" s="152"/>
    </row>
    <row r="174" spans="1:18" x14ac:dyDescent="0.2">
      <c r="I174" s="152"/>
      <c r="J174" s="152"/>
      <c r="K174" s="152"/>
      <c r="L174" s="152"/>
      <c r="M174" s="152"/>
      <c r="N174" s="152"/>
    </row>
    <row r="175" spans="1:18" x14ac:dyDescent="0.2">
      <c r="I175" s="152"/>
      <c r="J175" s="152"/>
      <c r="K175" s="152"/>
      <c r="L175" s="152"/>
      <c r="M175" s="152"/>
      <c r="N175" s="152"/>
    </row>
    <row r="176" spans="1:18" x14ac:dyDescent="0.2">
      <c r="I176" s="152"/>
      <c r="J176" s="152"/>
      <c r="K176" s="152"/>
      <c r="L176" s="152"/>
      <c r="M176" s="152"/>
      <c r="N176" s="152"/>
    </row>
    <row r="177" spans="9:14" x14ac:dyDescent="0.2">
      <c r="I177" s="152"/>
      <c r="J177" s="152"/>
      <c r="K177" s="152"/>
      <c r="L177" s="152"/>
      <c r="M177" s="152"/>
      <c r="N177" s="152"/>
    </row>
    <row r="178" spans="9:14" x14ac:dyDescent="0.2">
      <c r="I178" s="152"/>
      <c r="J178" s="152"/>
      <c r="K178" s="152"/>
      <c r="L178" s="152"/>
      <c r="M178" s="152"/>
      <c r="N178" s="152"/>
    </row>
    <row r="179" spans="9:14" x14ac:dyDescent="0.2">
      <c r="I179" s="152"/>
      <c r="J179" s="152"/>
      <c r="K179" s="152"/>
      <c r="L179" s="152"/>
      <c r="M179" s="152"/>
      <c r="N179" s="152"/>
    </row>
    <row r="180" spans="9:14" x14ac:dyDescent="0.2">
      <c r="I180" s="152"/>
      <c r="J180" s="152"/>
      <c r="K180" s="152"/>
      <c r="L180" s="152"/>
      <c r="M180" s="152"/>
      <c r="N180" s="152"/>
    </row>
    <row r="181" spans="9:14" x14ac:dyDescent="0.2">
      <c r="I181" s="152"/>
      <c r="J181" s="152"/>
      <c r="K181" s="152"/>
      <c r="L181" s="152"/>
      <c r="M181" s="152"/>
      <c r="N181" s="152"/>
    </row>
    <row r="182" spans="9:14" x14ac:dyDescent="0.2">
      <c r="I182" s="152"/>
      <c r="J182" s="152"/>
      <c r="K182" s="152"/>
      <c r="L182" s="152"/>
      <c r="M182" s="152"/>
      <c r="N182" s="152"/>
    </row>
    <row r="183" spans="9:14" x14ac:dyDescent="0.2">
      <c r="I183" s="152"/>
      <c r="J183" s="152"/>
      <c r="K183" s="152"/>
      <c r="L183" s="152"/>
      <c r="M183" s="152"/>
      <c r="N183" s="152"/>
    </row>
    <row r="184" spans="9:14" x14ac:dyDescent="0.2">
      <c r="I184" s="152"/>
      <c r="J184" s="152"/>
      <c r="K184" s="152"/>
      <c r="L184" s="152"/>
      <c r="M184" s="152"/>
      <c r="N184" s="152"/>
    </row>
    <row r="185" spans="9:14" x14ac:dyDescent="0.2">
      <c r="I185" s="152"/>
      <c r="J185" s="152"/>
      <c r="K185" s="152"/>
      <c r="L185" s="152"/>
      <c r="M185" s="152"/>
      <c r="N185" s="152"/>
    </row>
    <row r="186" spans="9:14" x14ac:dyDescent="0.2">
      <c r="I186" s="152"/>
      <c r="J186" s="152"/>
      <c r="K186" s="152"/>
      <c r="L186" s="152"/>
      <c r="M186" s="152"/>
      <c r="N186" s="152"/>
    </row>
    <row r="187" spans="9:14" x14ac:dyDescent="0.2">
      <c r="I187" s="152"/>
      <c r="J187" s="152"/>
      <c r="K187" s="152"/>
      <c r="L187" s="152"/>
      <c r="M187" s="152"/>
      <c r="N187" s="152"/>
    </row>
    <row r="188" spans="9:14" x14ac:dyDescent="0.2">
      <c r="I188" s="152"/>
      <c r="J188" s="152"/>
      <c r="K188" s="152"/>
      <c r="L188" s="152"/>
      <c r="M188" s="152"/>
      <c r="N188" s="152"/>
    </row>
    <row r="189" spans="9:14" x14ac:dyDescent="0.2">
      <c r="I189" s="152"/>
      <c r="J189" s="152"/>
      <c r="K189" s="152"/>
      <c r="L189" s="152"/>
      <c r="M189" s="152"/>
      <c r="N189" s="152"/>
    </row>
    <row r="190" spans="9:14" x14ac:dyDescent="0.2">
      <c r="I190" s="152"/>
      <c r="J190" s="152"/>
      <c r="K190" s="152"/>
      <c r="L190" s="152"/>
      <c r="M190" s="152"/>
      <c r="N190" s="152"/>
    </row>
    <row r="191" spans="9:14" x14ac:dyDescent="0.2">
      <c r="I191" s="152"/>
      <c r="J191" s="152"/>
      <c r="K191" s="152"/>
      <c r="L191" s="152"/>
      <c r="M191" s="152"/>
      <c r="N191" s="152"/>
    </row>
    <row r="192" spans="9:14" x14ac:dyDescent="0.2">
      <c r="I192" s="152"/>
      <c r="J192" s="152"/>
      <c r="K192" s="152"/>
      <c r="L192" s="152"/>
      <c r="M192" s="152"/>
      <c r="N192" s="152"/>
    </row>
    <row r="193" spans="9:14" x14ac:dyDescent="0.2">
      <c r="I193" s="152"/>
      <c r="J193" s="152"/>
      <c r="K193" s="152"/>
      <c r="L193" s="152"/>
      <c r="M193" s="152"/>
      <c r="N193" s="152"/>
    </row>
    <row r="194" spans="9:14" x14ac:dyDescent="0.2">
      <c r="I194" s="152"/>
      <c r="J194" s="152"/>
      <c r="K194" s="152"/>
      <c r="L194" s="152"/>
      <c r="M194" s="152"/>
      <c r="N194" s="152"/>
    </row>
    <row r="195" spans="9:14" x14ac:dyDescent="0.2">
      <c r="I195" s="152"/>
      <c r="J195" s="152"/>
      <c r="K195" s="152"/>
      <c r="L195" s="152"/>
      <c r="M195" s="152"/>
      <c r="N195" s="152"/>
    </row>
    <row r="196" spans="9:14" x14ac:dyDescent="0.2">
      <c r="I196" s="152"/>
      <c r="J196" s="152"/>
      <c r="K196" s="152"/>
      <c r="L196" s="152"/>
      <c r="M196" s="152"/>
      <c r="N196" s="152"/>
    </row>
    <row r="197" spans="9:14" x14ac:dyDescent="0.2">
      <c r="I197" s="152"/>
      <c r="J197" s="152"/>
      <c r="K197" s="152"/>
      <c r="L197" s="152"/>
      <c r="M197" s="152"/>
      <c r="N197" s="152"/>
    </row>
    <row r="198" spans="9:14" x14ac:dyDescent="0.2">
      <c r="I198" s="152"/>
      <c r="J198" s="152"/>
      <c r="K198" s="152"/>
      <c r="L198" s="152"/>
      <c r="M198" s="152"/>
      <c r="N198" s="152"/>
    </row>
    <row r="199" spans="9:14" x14ac:dyDescent="0.2">
      <c r="I199" s="152"/>
      <c r="J199" s="152"/>
      <c r="K199" s="152"/>
      <c r="L199" s="152"/>
      <c r="M199" s="152"/>
      <c r="N199" s="152"/>
    </row>
    <row r="200" spans="9:14" x14ac:dyDescent="0.2">
      <c r="I200" s="152"/>
      <c r="J200" s="152"/>
      <c r="K200" s="152"/>
      <c r="L200" s="152"/>
      <c r="M200" s="152"/>
      <c r="N200" s="152"/>
    </row>
    <row r="201" spans="9:14" x14ac:dyDescent="0.2">
      <c r="I201" s="152"/>
      <c r="J201" s="152"/>
      <c r="K201" s="152"/>
      <c r="L201" s="152"/>
      <c r="M201" s="152"/>
      <c r="N201" s="152"/>
    </row>
    <row r="202" spans="9:14" x14ac:dyDescent="0.2">
      <c r="I202" s="152"/>
      <c r="J202" s="152"/>
      <c r="K202" s="152"/>
      <c r="L202" s="152"/>
      <c r="M202" s="152"/>
      <c r="N202" s="152"/>
    </row>
    <row r="203" spans="9:14" x14ac:dyDescent="0.2">
      <c r="I203" s="152"/>
      <c r="J203" s="152"/>
      <c r="K203" s="152"/>
      <c r="L203" s="152"/>
      <c r="M203" s="152"/>
      <c r="N203" s="152"/>
    </row>
    <row r="204" spans="9:14" x14ac:dyDescent="0.2">
      <c r="I204" s="152"/>
      <c r="J204" s="152"/>
      <c r="K204" s="152"/>
      <c r="L204" s="152"/>
      <c r="M204" s="152"/>
      <c r="N204" s="152"/>
    </row>
    <row r="205" spans="9:14" x14ac:dyDescent="0.2">
      <c r="I205" s="152"/>
      <c r="J205" s="152"/>
      <c r="K205" s="152"/>
      <c r="L205" s="152"/>
      <c r="M205" s="152"/>
      <c r="N205" s="152"/>
    </row>
    <row r="206" spans="9:14" x14ac:dyDescent="0.2">
      <c r="I206" s="152"/>
      <c r="J206" s="152"/>
      <c r="K206" s="152"/>
      <c r="L206" s="152"/>
      <c r="M206" s="152"/>
      <c r="N206" s="152"/>
    </row>
    <row r="207" spans="9:14" x14ac:dyDescent="0.2">
      <c r="I207" s="152"/>
      <c r="J207" s="152"/>
      <c r="K207" s="152"/>
      <c r="L207" s="152"/>
      <c r="M207" s="152"/>
      <c r="N207" s="152"/>
    </row>
    <row r="208" spans="9:14" x14ac:dyDescent="0.2">
      <c r="I208" s="152"/>
      <c r="J208" s="152"/>
      <c r="K208" s="152"/>
      <c r="L208" s="152"/>
      <c r="M208" s="152"/>
      <c r="N208" s="152"/>
    </row>
    <row r="209" spans="9:14" x14ac:dyDescent="0.2">
      <c r="I209" s="152"/>
      <c r="J209" s="152"/>
      <c r="K209" s="152"/>
      <c r="L209" s="152"/>
      <c r="M209" s="152"/>
      <c r="N209" s="152"/>
    </row>
    <row r="210" spans="9:14" x14ac:dyDescent="0.2">
      <c r="I210" s="152"/>
      <c r="J210" s="152"/>
      <c r="K210" s="152"/>
      <c r="L210" s="152"/>
      <c r="M210" s="152"/>
      <c r="N210" s="152"/>
    </row>
    <row r="211" spans="9:14" x14ac:dyDescent="0.2">
      <c r="I211" s="152"/>
      <c r="J211" s="152"/>
      <c r="K211" s="152"/>
      <c r="L211" s="152"/>
      <c r="M211" s="152"/>
      <c r="N211" s="152"/>
    </row>
    <row r="212" spans="9:14" x14ac:dyDescent="0.2">
      <c r="I212" s="152"/>
      <c r="J212" s="152"/>
      <c r="K212" s="152"/>
      <c r="L212" s="152"/>
      <c r="M212" s="152"/>
      <c r="N212" s="152"/>
    </row>
    <row r="213" spans="9:14" x14ac:dyDescent="0.2">
      <c r="I213" s="152"/>
      <c r="J213" s="152"/>
      <c r="K213" s="152"/>
      <c r="L213" s="152"/>
      <c r="M213" s="152"/>
      <c r="N213" s="152"/>
    </row>
    <row r="214" spans="9:14" x14ac:dyDescent="0.2">
      <c r="I214" s="152"/>
      <c r="J214" s="152"/>
      <c r="K214" s="152"/>
      <c r="L214" s="152"/>
      <c r="M214" s="152"/>
      <c r="N214" s="152"/>
    </row>
    <row r="215" spans="9:14" x14ac:dyDescent="0.2">
      <c r="I215" s="152"/>
      <c r="J215" s="152"/>
      <c r="K215" s="152"/>
      <c r="L215" s="152"/>
      <c r="M215" s="152"/>
      <c r="N215" s="152"/>
    </row>
    <row r="216" spans="9:14" x14ac:dyDescent="0.2">
      <c r="I216" s="152"/>
      <c r="J216" s="152"/>
      <c r="K216" s="152"/>
      <c r="L216" s="152"/>
      <c r="M216" s="152"/>
      <c r="N216" s="152"/>
    </row>
    <row r="217" spans="9:14" x14ac:dyDescent="0.2">
      <c r="I217" s="152"/>
      <c r="J217" s="152"/>
      <c r="K217" s="152"/>
      <c r="L217" s="152"/>
      <c r="M217" s="152"/>
      <c r="N217" s="152"/>
    </row>
    <row r="218" spans="9:14" x14ac:dyDescent="0.2">
      <c r="I218" s="152"/>
      <c r="J218" s="152"/>
      <c r="K218" s="152"/>
      <c r="L218" s="152"/>
      <c r="M218" s="152"/>
      <c r="N218" s="152"/>
    </row>
    <row r="219" spans="9:14" x14ac:dyDescent="0.2">
      <c r="I219" s="152"/>
      <c r="J219" s="152"/>
      <c r="K219" s="152"/>
      <c r="L219" s="152"/>
      <c r="M219" s="152"/>
      <c r="N219" s="152"/>
    </row>
    <row r="220" spans="9:14" x14ac:dyDescent="0.2">
      <c r="I220" s="152"/>
      <c r="J220" s="152"/>
      <c r="K220" s="152"/>
      <c r="L220" s="152"/>
      <c r="M220" s="152"/>
      <c r="N220" s="152"/>
    </row>
    <row r="221" spans="9:14" x14ac:dyDescent="0.2">
      <c r="I221" s="152"/>
      <c r="J221" s="152"/>
      <c r="K221" s="152"/>
      <c r="L221" s="152"/>
      <c r="M221" s="152"/>
      <c r="N221" s="152"/>
    </row>
    <row r="222" spans="9:14" x14ac:dyDescent="0.2">
      <c r="I222" s="152"/>
      <c r="J222" s="152"/>
      <c r="K222" s="152"/>
      <c r="L222" s="152"/>
      <c r="M222" s="152"/>
      <c r="N222" s="152"/>
    </row>
    <row r="223" spans="9:14" x14ac:dyDescent="0.2">
      <c r="I223" s="152"/>
      <c r="J223" s="152"/>
      <c r="K223" s="152"/>
      <c r="L223" s="152"/>
      <c r="M223" s="152"/>
      <c r="N223" s="152"/>
    </row>
    <row r="224" spans="9:14" x14ac:dyDescent="0.2">
      <c r="I224" s="152"/>
      <c r="J224" s="152"/>
      <c r="K224" s="152"/>
      <c r="L224" s="152"/>
      <c r="M224" s="152"/>
      <c r="N224" s="152"/>
    </row>
    <row r="225" spans="9:14" x14ac:dyDescent="0.2">
      <c r="I225" s="152"/>
      <c r="J225" s="152"/>
      <c r="K225" s="152"/>
      <c r="L225" s="152"/>
      <c r="M225" s="152"/>
      <c r="N225" s="152"/>
    </row>
    <row r="226" spans="9:14" x14ac:dyDescent="0.2">
      <c r="I226" s="152"/>
      <c r="J226" s="152"/>
      <c r="K226" s="152"/>
      <c r="L226" s="152"/>
      <c r="M226" s="152"/>
      <c r="N226" s="152"/>
    </row>
    <row r="227" spans="9:14" x14ac:dyDescent="0.2">
      <c r="I227" s="152"/>
      <c r="J227" s="152"/>
      <c r="K227" s="152"/>
      <c r="L227" s="152"/>
      <c r="M227" s="152"/>
      <c r="N227" s="152"/>
    </row>
    <row r="228" spans="9:14" x14ac:dyDescent="0.2">
      <c r="I228" s="152"/>
      <c r="J228" s="152"/>
      <c r="K228" s="152"/>
      <c r="L228" s="152"/>
      <c r="M228" s="152"/>
      <c r="N228" s="152"/>
    </row>
    <row r="229" spans="9:14" x14ac:dyDescent="0.2">
      <c r="I229" s="152"/>
      <c r="J229" s="152"/>
      <c r="K229" s="152"/>
      <c r="L229" s="152"/>
      <c r="M229" s="152"/>
      <c r="N229" s="152"/>
    </row>
    <row r="230" spans="9:14" x14ac:dyDescent="0.2">
      <c r="I230" s="152"/>
      <c r="J230" s="152"/>
      <c r="K230" s="152"/>
      <c r="L230" s="152"/>
      <c r="M230" s="152"/>
      <c r="N230" s="152"/>
    </row>
    <row r="231" spans="9:14" x14ac:dyDescent="0.2">
      <c r="I231" s="152"/>
      <c r="J231" s="152"/>
      <c r="K231" s="152"/>
      <c r="L231" s="152"/>
      <c r="M231" s="152"/>
      <c r="N231" s="152"/>
    </row>
    <row r="232" spans="9:14" x14ac:dyDescent="0.2">
      <c r="I232" s="152"/>
      <c r="J232" s="152"/>
      <c r="K232" s="152"/>
      <c r="L232" s="152"/>
      <c r="M232" s="152"/>
      <c r="N232" s="152"/>
    </row>
    <row r="233" spans="9:14" x14ac:dyDescent="0.2">
      <c r="I233" s="152"/>
      <c r="J233" s="152"/>
      <c r="K233" s="152"/>
      <c r="L233" s="152"/>
      <c r="M233" s="152"/>
      <c r="N233" s="152"/>
    </row>
    <row r="234" spans="9:14" x14ac:dyDescent="0.2">
      <c r="I234" s="152"/>
      <c r="J234" s="152"/>
      <c r="K234" s="152"/>
      <c r="L234" s="152"/>
      <c r="M234" s="152"/>
      <c r="N234" s="152"/>
    </row>
    <row r="235" spans="9:14" x14ac:dyDescent="0.2">
      <c r="I235" s="152"/>
      <c r="J235" s="152"/>
      <c r="K235" s="152"/>
      <c r="L235" s="152"/>
      <c r="M235" s="152"/>
      <c r="N235" s="152"/>
    </row>
    <row r="236" spans="9:14" x14ac:dyDescent="0.2">
      <c r="I236" s="152"/>
      <c r="J236" s="152"/>
      <c r="K236" s="152"/>
      <c r="L236" s="152"/>
      <c r="M236" s="152"/>
      <c r="N236" s="152"/>
    </row>
    <row r="237" spans="9:14" x14ac:dyDescent="0.2">
      <c r="I237" s="152"/>
      <c r="J237" s="152"/>
      <c r="K237" s="152"/>
      <c r="L237" s="152"/>
      <c r="M237" s="152"/>
      <c r="N237" s="152"/>
    </row>
    <row r="238" spans="9:14" x14ac:dyDescent="0.2">
      <c r="I238" s="152"/>
      <c r="J238" s="152"/>
      <c r="K238" s="152"/>
      <c r="L238" s="152"/>
      <c r="M238" s="152"/>
      <c r="N238" s="152"/>
    </row>
    <row r="239" spans="9:14" x14ac:dyDescent="0.2">
      <c r="I239" s="152"/>
      <c r="J239" s="152"/>
      <c r="K239" s="152"/>
      <c r="L239" s="152"/>
      <c r="M239" s="152"/>
      <c r="N239" s="152"/>
    </row>
    <row r="240" spans="9:14" x14ac:dyDescent="0.2">
      <c r="I240" s="152"/>
      <c r="J240" s="152"/>
      <c r="K240" s="152"/>
      <c r="L240" s="152"/>
      <c r="M240" s="152"/>
      <c r="N240" s="152"/>
    </row>
    <row r="241" spans="9:14" x14ac:dyDescent="0.2">
      <c r="I241" s="152"/>
      <c r="J241" s="152"/>
      <c r="K241" s="152"/>
      <c r="L241" s="152"/>
      <c r="M241" s="152"/>
      <c r="N241" s="152"/>
    </row>
    <row r="242" spans="9:14" x14ac:dyDescent="0.2">
      <c r="I242" s="152"/>
      <c r="J242" s="152"/>
      <c r="K242" s="152"/>
      <c r="L242" s="152"/>
      <c r="M242" s="152"/>
      <c r="N242" s="152"/>
    </row>
    <row r="243" spans="9:14" x14ac:dyDescent="0.2">
      <c r="I243" s="152"/>
      <c r="J243" s="152"/>
      <c r="K243" s="152"/>
      <c r="L243" s="152"/>
      <c r="M243" s="152"/>
      <c r="N243" s="152"/>
    </row>
    <row r="244" spans="9:14" x14ac:dyDescent="0.2">
      <c r="I244" s="152"/>
      <c r="J244" s="152"/>
      <c r="K244" s="152"/>
      <c r="L244" s="152"/>
      <c r="M244" s="152"/>
      <c r="N244" s="152"/>
    </row>
    <row r="245" spans="9:14" x14ac:dyDescent="0.2">
      <c r="I245" s="152"/>
      <c r="J245" s="152"/>
      <c r="K245" s="152"/>
      <c r="L245" s="152"/>
      <c r="M245" s="152"/>
      <c r="N245" s="152"/>
    </row>
    <row r="246" spans="9:14" x14ac:dyDescent="0.2">
      <c r="I246" s="152"/>
      <c r="J246" s="152"/>
      <c r="K246" s="152"/>
      <c r="L246" s="152"/>
      <c r="M246" s="152"/>
      <c r="N246" s="152"/>
    </row>
    <row r="247" spans="9:14" x14ac:dyDescent="0.2">
      <c r="I247" s="152"/>
      <c r="J247" s="152"/>
      <c r="K247" s="152"/>
      <c r="L247" s="152"/>
      <c r="M247" s="152"/>
      <c r="N247" s="152"/>
    </row>
    <row r="248" spans="9:14" x14ac:dyDescent="0.2">
      <c r="I248" s="152"/>
      <c r="J248" s="152"/>
      <c r="K248" s="152"/>
      <c r="L248" s="152"/>
      <c r="M248" s="152"/>
      <c r="N248" s="152"/>
    </row>
    <row r="249" spans="9:14" x14ac:dyDescent="0.2">
      <c r="I249" s="152"/>
      <c r="J249" s="152"/>
      <c r="K249" s="152"/>
      <c r="L249" s="152"/>
      <c r="M249" s="152"/>
      <c r="N249" s="152"/>
    </row>
    <row r="250" spans="9:14" x14ac:dyDescent="0.2">
      <c r="I250" s="152"/>
      <c r="J250" s="152"/>
      <c r="K250" s="152"/>
      <c r="L250" s="152"/>
      <c r="M250" s="152"/>
      <c r="N250" s="152"/>
    </row>
    <row r="251" spans="9:14" x14ac:dyDescent="0.2">
      <c r="I251" s="152"/>
      <c r="J251" s="152"/>
      <c r="K251" s="152"/>
      <c r="L251" s="152"/>
      <c r="M251" s="152"/>
      <c r="N251" s="152"/>
    </row>
    <row r="252" spans="9:14" x14ac:dyDescent="0.2">
      <c r="I252" s="152"/>
      <c r="J252" s="152"/>
      <c r="K252" s="152"/>
      <c r="L252" s="152"/>
      <c r="M252" s="152"/>
      <c r="N252" s="152"/>
    </row>
    <row r="253" spans="9:14" x14ac:dyDescent="0.2">
      <c r="I253" s="152"/>
      <c r="J253" s="152"/>
      <c r="K253" s="152"/>
      <c r="L253" s="152"/>
      <c r="M253" s="152"/>
      <c r="N253" s="152"/>
    </row>
    <row r="254" spans="9:14" x14ac:dyDescent="0.2">
      <c r="I254" s="152"/>
      <c r="J254" s="152"/>
      <c r="K254" s="152"/>
      <c r="L254" s="152"/>
      <c r="M254" s="152"/>
      <c r="N254" s="152"/>
    </row>
    <row r="255" spans="9:14" x14ac:dyDescent="0.2">
      <c r="I255" s="152"/>
      <c r="J255" s="152"/>
      <c r="K255" s="152"/>
      <c r="L255" s="152"/>
      <c r="M255" s="152"/>
      <c r="N255" s="152"/>
    </row>
    <row r="256" spans="9:14" x14ac:dyDescent="0.2">
      <c r="I256" s="152"/>
      <c r="J256" s="152"/>
      <c r="K256" s="152"/>
      <c r="L256" s="152"/>
      <c r="M256" s="152"/>
      <c r="N256" s="152"/>
    </row>
    <row r="257" spans="9:14" x14ac:dyDescent="0.2">
      <c r="I257" s="152"/>
      <c r="J257" s="152"/>
      <c r="K257" s="152"/>
      <c r="L257" s="152"/>
      <c r="M257" s="152"/>
      <c r="N257" s="152"/>
    </row>
    <row r="258" spans="9:14" x14ac:dyDescent="0.2">
      <c r="I258" s="152"/>
      <c r="J258" s="152"/>
      <c r="K258" s="152"/>
      <c r="L258" s="152"/>
      <c r="M258" s="152"/>
      <c r="N258" s="152"/>
    </row>
    <row r="259" spans="9:14" x14ac:dyDescent="0.2">
      <c r="I259" s="152"/>
      <c r="J259" s="152"/>
      <c r="K259" s="152"/>
      <c r="L259" s="152"/>
      <c r="M259" s="152"/>
      <c r="N259" s="152"/>
    </row>
    <row r="260" spans="9:14" x14ac:dyDescent="0.2">
      <c r="I260" s="152"/>
      <c r="J260" s="152"/>
      <c r="K260" s="152"/>
      <c r="L260" s="152"/>
      <c r="M260" s="152"/>
      <c r="N260" s="152"/>
    </row>
    <row r="261" spans="9:14" x14ac:dyDescent="0.2">
      <c r="I261" s="152"/>
      <c r="J261" s="152"/>
      <c r="K261" s="152"/>
      <c r="L261" s="152"/>
      <c r="M261" s="152"/>
      <c r="N261" s="152"/>
    </row>
    <row r="262" spans="9:14" x14ac:dyDescent="0.2">
      <c r="I262" s="152"/>
      <c r="J262" s="152"/>
      <c r="K262" s="152"/>
      <c r="L262" s="152"/>
      <c r="M262" s="152"/>
      <c r="N262" s="152"/>
    </row>
    <row r="263" spans="9:14" x14ac:dyDescent="0.2">
      <c r="I263" s="152"/>
      <c r="J263" s="152"/>
      <c r="K263" s="152"/>
      <c r="L263" s="152"/>
      <c r="M263" s="152"/>
      <c r="N263" s="152"/>
    </row>
    <row r="264" spans="9:14" x14ac:dyDescent="0.2">
      <c r="I264" s="152"/>
      <c r="J264" s="152"/>
      <c r="K264" s="152"/>
      <c r="L264" s="152"/>
      <c r="M264" s="152"/>
      <c r="N264" s="152"/>
    </row>
  </sheetData>
  <sheetProtection password="CDF4" sheet="1" objects="1" scenarios="1"/>
  <mergeCells count="27">
    <mergeCell ref="B14:C14"/>
    <mergeCell ref="B15:C15"/>
    <mergeCell ref="B16:C16"/>
    <mergeCell ref="B17:C17"/>
    <mergeCell ref="B7:F7"/>
    <mergeCell ref="B8:C8"/>
    <mergeCell ref="B11:C11"/>
    <mergeCell ref="B12:C12"/>
    <mergeCell ref="B13:C13"/>
    <mergeCell ref="B77:F77"/>
    <mergeCell ref="B26:C26"/>
    <mergeCell ref="B27:C27"/>
    <mergeCell ref="B28:C28"/>
    <mergeCell ref="B33:C33"/>
    <mergeCell ref="B34:C34"/>
    <mergeCell ref="B29:C29"/>
    <mergeCell ref="B30:C30"/>
    <mergeCell ref="B31:C31"/>
    <mergeCell ref="B32:C32"/>
    <mergeCell ref="B23:C23"/>
    <mergeCell ref="B24:C24"/>
    <mergeCell ref="B25:C25"/>
    <mergeCell ref="B18:C18"/>
    <mergeCell ref="B19:C19"/>
    <mergeCell ref="B20:C20"/>
    <mergeCell ref="B21:C21"/>
    <mergeCell ref="B22:C22"/>
  </mergeCells>
  <phoneticPr fontId="3" type="noConversion"/>
  <dataValidations count="1">
    <dataValidation type="list" allowBlank="1" showInputMessage="1" showErrorMessage="1" sqref="B11:B33" xr:uid="{00000000-0002-0000-0800-000000000000}">
      <formula1>$B$79:$B$114</formula1>
    </dataValidation>
  </dataValidations>
  <pageMargins left="0.74803149606299213" right="0.74803149606299213" top="0.98425196850393704" bottom="0.98425196850393704" header="0.51181102362204722" footer="0.51181102362204722"/>
  <pageSetup paperSize="9" scale="85" orientation="landscape" blackAndWhite="1" horizontalDpi="4294967293"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127B56CF695624C826BE6FD65929D02" ma:contentTypeVersion="2" ma:contentTypeDescription="Create a new document." ma:contentTypeScope="" ma:versionID="abb1fda5251cebcd76a7fdb3b3b3d2ec">
  <xsd:schema xmlns:xsd="http://www.w3.org/2001/XMLSchema" xmlns:p="http://schemas.microsoft.com/office/2006/metadata/properties" xmlns:ns1="http://schemas.microsoft.com/sharepoint/v3" xmlns:ns2="dcf13a8c-8bd3-4ac7-8c19-6244a771e9dd" xmlns:ns3="3a493a26-741a-42fd-8777-f88520cae55b" targetNamespace="http://schemas.microsoft.com/office/2006/metadata/properties" ma:root="true" ma:fieldsID="208134aa245425badf408fad3e18eb2b" ns1:_="" ns2:_="" ns3:_="">
    <xsd:import namespace="http://schemas.microsoft.com/sharepoint/v3"/>
    <xsd:import namespace="dcf13a8c-8bd3-4ac7-8c19-6244a771e9dd"/>
    <xsd:import namespace="3a493a26-741a-42fd-8777-f88520cae55b"/>
    <xsd:element name="properties">
      <xsd:complexType>
        <xsd:sequence>
          <xsd:element name="documentManagement">
            <xsd:complexType>
              <xsd:all>
                <xsd:element ref="ns2:Document_x0020_Type" minOccurs="0"/>
                <xsd:element ref="ns3:Year" minOccurs="0"/>
                <xsd:element ref="ns3:Month" minOccurs="0"/>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ma:readOnly="false">
      <xsd:simpleType>
        <xsd:restriction base="dms:Unknown"/>
      </xsd:simpleType>
    </xsd:element>
    <xsd:element name="PublishingExpirationDate" ma:index="9" nillable="true" ma:displayName="Scheduling End Date" ma:description="" ma:hidden="true" ma:internalName="PublishingExpirationDate" ma:readOnly="false">
      <xsd:simpleType>
        <xsd:restriction base="dms:Unknown"/>
      </xsd:simpleType>
    </xsd:element>
  </xsd:schema>
  <xsd:schema xmlns:xsd="http://www.w3.org/2001/XMLSchema" xmlns:dms="http://schemas.microsoft.com/office/2006/documentManagement/types" targetNamespace="dcf13a8c-8bd3-4ac7-8c19-6244a771e9dd" elementFormDefault="qualified">
    <xsd:import namespace="http://schemas.microsoft.com/office/2006/documentManagement/types"/>
    <xsd:element name="Document_x0020_Type" ma:index="1" nillable="true" ma:displayName="Document Type" ma:internalName="Document_x0020_Type">
      <xsd:simpleType>
        <xsd:restriction base="dms:Text">
          <xsd:maxLength value="255"/>
        </xsd:restriction>
      </xsd:simpleType>
    </xsd:element>
  </xsd:schema>
  <xsd:schema xmlns:xsd="http://www.w3.org/2001/XMLSchema" xmlns:dms="http://schemas.microsoft.com/office/2006/documentManagement/types" targetNamespace="3a493a26-741a-42fd-8777-f88520cae55b" elementFormDefault="qualified">
    <xsd:import namespace="http://schemas.microsoft.com/office/2006/documentManagement/types"/>
    <xsd:element name="Year" ma:index="2" nillable="true" ma:displayName="Year" ma:format="Dropdown" ma:internalName="Year">
      <xsd:simpleType>
        <xsd:restriction base="dms:Choice">
          <xsd:enumeration value="2005"/>
          <xsd:enumeration value="2006"/>
          <xsd:enumeration value="2007"/>
          <xsd:enumeration value="2008"/>
          <xsd:enumeration value="2009"/>
          <xsd:enumeration value="2010"/>
          <xsd:enumeration value="2011"/>
          <xsd:enumeration value="2012"/>
          <xsd:enumeration value="2013"/>
          <xsd:enumeration value="2014"/>
        </xsd:restriction>
      </xsd:simpleType>
    </xsd:element>
    <xsd:element name="Month" ma:index="3" nillable="true" ma:displayName="Month" ma:format="Dropdown" ma:internalName="Month">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Month xmlns="3a493a26-741a-42fd-8777-f88520cae55b" xsi:nil="true"/>
    <PublishingExpirationDate xmlns="http://schemas.microsoft.com/sharepoint/v3" xsi:nil="true"/>
    <PublishingStartDate xmlns="http://schemas.microsoft.com/sharepoint/v3" xsi:nil="true"/>
    <Document_x0020_Type xmlns="dcf13a8c-8bd3-4ac7-8c19-6244a771e9dd" xsi:nil="true"/>
    <Year xmlns="3a493a26-741a-42fd-8777-f88520cae55b" xsi:nil="true"/>
  </documentManagement>
</p:properties>
</file>

<file path=customXml/itemProps1.xml><?xml version="1.0" encoding="utf-8"?>
<ds:datastoreItem xmlns:ds="http://schemas.openxmlformats.org/officeDocument/2006/customXml" ds:itemID="{6905009A-8A74-4AF9-88FE-DE711921C81E}">
  <ds:schemaRefs>
    <ds:schemaRef ds:uri="http://schemas.microsoft.com/sharepoint/v3/contenttype/forms"/>
  </ds:schemaRefs>
</ds:datastoreItem>
</file>

<file path=customXml/itemProps2.xml><?xml version="1.0" encoding="utf-8"?>
<ds:datastoreItem xmlns:ds="http://schemas.openxmlformats.org/officeDocument/2006/customXml" ds:itemID="{3B965D1E-F0E7-4F50-81B5-62A92AC7CA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f13a8c-8bd3-4ac7-8c19-6244a771e9dd"/>
    <ds:schemaRef ds:uri="3a493a26-741a-42fd-8777-f88520cae55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0062705-1200-40EF-9C10-204236B750B2}">
  <ds:schemaRefs>
    <ds:schemaRef ds:uri="http://schemas.microsoft.com/office/2006/metadata/longProperties"/>
  </ds:schemaRefs>
</ds:datastoreItem>
</file>

<file path=customXml/itemProps4.xml><?xml version="1.0" encoding="utf-8"?>
<ds:datastoreItem xmlns:ds="http://schemas.openxmlformats.org/officeDocument/2006/customXml" ds:itemID="{A53C75D4-7854-4F87-BC91-BAFC478DD16A}">
  <ds:schemaRefs>
    <ds:schemaRef ds:uri="http://purl.org/dc/terms/"/>
    <ds:schemaRef ds:uri="3a493a26-741a-42fd-8777-f88520cae55b"/>
    <ds:schemaRef ds:uri="http://purl.org/dc/elements/1.1/"/>
    <ds:schemaRef ds:uri="http://purl.org/dc/dcmitype/"/>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dcf13a8c-8bd3-4ac7-8c19-6244a771e9dd"/>
    <ds:schemaRef ds:uri="http://schemas.microsoft.com/sharepoint/v3"/>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Welcome</vt:lpstr>
      <vt:lpstr>Summary</vt:lpstr>
      <vt:lpstr>Sewer &amp; Water</vt:lpstr>
      <vt:lpstr>Park</vt:lpstr>
      <vt:lpstr>Roads</vt:lpstr>
      <vt:lpstr>Stormwater</vt:lpstr>
      <vt:lpstr>SPRP Max</vt:lpstr>
      <vt:lpstr>Amendments</vt:lpstr>
      <vt:lpstr>Fixt.u. Calc</vt:lpstr>
      <vt:lpstr>Amendments!Print_Area</vt:lpstr>
      <vt:lpstr>'Fixt.u. Calc'!Print_Area</vt:lpstr>
      <vt:lpstr>Park!Print_Area</vt:lpstr>
      <vt:lpstr>Roads!Print_Area</vt:lpstr>
      <vt:lpstr>'Sewer &amp; Water'!Print_Area</vt:lpstr>
      <vt:lpstr>'SPRP Max'!Print_Area</vt:lpstr>
      <vt:lpstr>Stormwater!Print_Area</vt:lpstr>
      <vt:lpstr>Summary!Print_Area</vt:lpstr>
      <vt:lpstr>Welcome!Print_Area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Darron Irwin</dc:creator>
  <cp:lastModifiedBy>Darron Irwin</cp:lastModifiedBy>
  <cp:lastPrinted>2013-03-27T23:26:20Z</cp:lastPrinted>
  <dcterms:created xsi:type="dcterms:W3CDTF">2008-08-04T21:17:38Z</dcterms:created>
  <dcterms:modified xsi:type="dcterms:W3CDTF">2024-02-15T00:49:19Z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City Plan Volume">
    <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System Account</vt:lpwstr>
  </property>
  <property fmtid="{D5CDD505-2E9C-101B-9397-08002B2CF9AE}" pid="8" name="Adopted Amendment Number">
    <vt:lpwstr/>
  </property>
  <property fmtid="{D5CDD505-2E9C-101B-9397-08002B2CF9AE}" pid="9" name="Resolution Doc Type">
    <vt:lpwstr/>
  </property>
  <property fmtid="{D5CDD505-2E9C-101B-9397-08002B2CF9AE}" pid="10" name="Gazetted Amendment No">
    <vt:lpwstr/>
  </property>
  <property fmtid="{D5CDD505-2E9C-101B-9397-08002B2CF9AE}" pid="11" name="Map Type">
    <vt:lpwstr/>
  </property>
  <property fmtid="{D5CDD505-2E9C-101B-9397-08002B2CF9AE}" pid="12" name="_SourceUrl">
    <vt:lpwstr/>
  </property>
  <property fmtid="{D5CDD505-2E9C-101B-9397-08002B2CF9AE}" pid="13" name="Future Amendment Number">
    <vt:lpwstr/>
  </property>
  <property fmtid="{D5CDD505-2E9C-101B-9397-08002B2CF9AE}" pid="14" name="Resolution">
    <vt:lpwstr/>
  </property>
  <property fmtid="{D5CDD505-2E9C-101B-9397-08002B2CF9AE}" pid="15" name="DWDocAuthor">
    <vt:lpwstr/>
  </property>
  <property fmtid="{D5CDD505-2E9C-101B-9397-08002B2CF9AE}" pid="16" name="DWDocClass">
    <vt:lpwstr/>
  </property>
  <property fmtid="{D5CDD505-2E9C-101B-9397-08002B2CF9AE}" pid="17" name="DWDocClassId">
    <vt:lpwstr/>
  </property>
  <property fmtid="{D5CDD505-2E9C-101B-9397-08002B2CF9AE}" pid="18" name="DWDocPrecis">
    <vt:lpwstr/>
  </property>
  <property fmtid="{D5CDD505-2E9C-101B-9397-08002B2CF9AE}" pid="19" name="DWDocNo">
    <vt:lpwstr/>
  </property>
  <property fmtid="{D5CDD505-2E9C-101B-9397-08002B2CF9AE}" pid="20" name="DWDocSetID">
    <vt:lpwstr/>
  </property>
  <property fmtid="{D5CDD505-2E9C-101B-9397-08002B2CF9AE}" pid="21" name="DWDocType">
    <vt:lpwstr/>
  </property>
  <property fmtid="{D5CDD505-2E9C-101B-9397-08002B2CF9AE}" pid="22" name="DWDocVersion">
    <vt:lpwstr/>
  </property>
  <property fmtid="{D5CDD505-2E9C-101B-9397-08002B2CF9AE}" pid="23" name="_SharedFileIndex">
    <vt:lpwstr/>
  </property>
  <property fmtid="{D5CDD505-2E9C-101B-9397-08002B2CF9AE}" pid="24" name="ContentType">
    <vt:lpwstr>Document</vt:lpwstr>
  </property>
</Properties>
</file>